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hidePivotFieldList="1"/>
  <mc:AlternateContent xmlns:mc="http://schemas.openxmlformats.org/markup-compatibility/2006">
    <mc:Choice Requires="x15">
      <x15ac:absPath xmlns:x15ac="http://schemas.microsoft.com/office/spreadsheetml/2010/11/ac" url="C:\Users\diana.ramirez\Downloads\"/>
    </mc:Choice>
  </mc:AlternateContent>
  <xr:revisionPtr revIDLastSave="0" documentId="13_ncr:1_{C2355D37-112A-4B3A-8E14-BD35E4CA7A46}" xr6:coauthVersionLast="47" xr6:coauthVersionMax="47" xr10:uidLastSave="{00000000-0000-0000-0000-000000000000}"/>
  <bookViews>
    <workbookView xWindow="-120" yWindow="-120" windowWidth="24240" windowHeight="13140" tabRatio="794" activeTab="1" xr2:uid="{00000000-000D-0000-FFFF-FFFF00000000}"/>
  </bookViews>
  <sheets>
    <sheet name="0.Instructivo" sheetId="52" r:id="rId1"/>
    <sheet name="1.MapaRiesgos" sheetId="44" r:id="rId2"/>
    <sheet name="2.MapaControles" sheetId="45" r:id="rId3"/>
    <sheet name="3.MatricesCalor" sheetId="18" state="hidden" r:id="rId4"/>
    <sheet name="4.Criterios" sheetId="12" r:id="rId5"/>
    <sheet name="5.Resultados" sheetId="46" r:id="rId6"/>
    <sheet name="CambiosRiesgos" sheetId="48" state="hidden" r:id="rId7"/>
    <sheet name="Versionador" sheetId="47" r:id="rId8"/>
    <sheet name="Actualización" sheetId="49" state="hidden" r:id="rId9"/>
    <sheet name="CambiosMatriz" sheetId="35" r:id="rId10"/>
    <sheet name="Niveles" sheetId="16" state="hidden" r:id="rId11"/>
    <sheet name="Posición" sheetId="22" state="hidden" r:id="rId12"/>
  </sheets>
  <externalReferences>
    <externalReference r:id="rId13"/>
  </externalReferences>
  <definedNames>
    <definedName name="_xlnm._FilterDatabase" localSheetId="1" hidden="1">'1.MapaRiesgos'!$B$5:$Y$25</definedName>
    <definedName name="_xlnm._FilterDatabase" localSheetId="2" hidden="1">'2.MapaControles'!$A$5:$AZ$125</definedName>
    <definedName name="_xlnm._FilterDatabase" localSheetId="8" hidden="1">Actualización!$B$2:$F$36</definedName>
    <definedName name="_xlnm._FilterDatabase" localSheetId="11" hidden="1">Posición!$B$5:$BB$57</definedName>
    <definedName name="_xlnm.Print_Area" localSheetId="7">Versionador!$A$1:$Z$19</definedName>
    <definedName name="Cargos" localSheetId="0">[1]Formulas!$B$2:$B$18</definedName>
    <definedName name="Cargos">#REF!</definedName>
    <definedName name="Económica">'4.Criterios'!$B$14:$B$18</definedName>
    <definedName name="Opciones" localSheetId="0">[1]Formulas!$A$2:$A$18</definedName>
    <definedName name="Opciones">#REF!</definedName>
    <definedName name="Reputacional">'4.Criterios'!$C$14:$C$18</definedName>
    <definedName name="X" localSheetId="0">[1]Formulas!$B$13</definedName>
    <definedName name="X">#REF!</definedName>
  </definedNames>
  <calcPr calcId="191028"/>
  <pivotCaches>
    <pivotCache cacheId="13"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8" l="1"/>
  <c r="B6" i="45" l="1"/>
  <c r="B49" i="45"/>
  <c r="B25" i="45"/>
  <c r="B18" i="45"/>
  <c r="B12" i="45"/>
  <c r="C6" i="45"/>
  <c r="C9" i="45"/>
  <c r="G6" i="44"/>
  <c r="C14" i="45"/>
  <c r="K7" i="47" a="1"/>
  <c r="K7" i="47" s="1"/>
  <c r="J7" i="47" a="1"/>
  <c r="J7" i="47" s="1"/>
  <c r="I7" i="47" a="1"/>
  <c r="I7" i="47" s="1"/>
  <c r="H7" i="47" a="1"/>
  <c r="H7" i="47" s="1"/>
  <c r="F7" i="47" a="1"/>
  <c r="F7" i="47" s="1"/>
  <c r="E7" i="47" a="1"/>
  <c r="E7" i="47" s="1"/>
  <c r="D7" i="47" a="1"/>
  <c r="D7" i="47" s="1"/>
  <c r="B7" i="47"/>
  <c r="E77" i="45" l="1"/>
  <c r="E28" i="45"/>
  <c r="G9" i="44"/>
  <c r="E17" i="45" l="1"/>
  <c r="E16" i="45"/>
  <c r="K13" i="45"/>
  <c r="L13" i="45"/>
  <c r="G7" i="44"/>
  <c r="E11" i="45"/>
  <c r="E10" i="45"/>
  <c r="O25" i="44"/>
  <c r="S7" i="47" s="1" a="1"/>
  <c r="S7" i="47" s="1"/>
  <c r="M25" i="44"/>
  <c r="K6" i="45"/>
  <c r="L121" i="45"/>
  <c r="K121" i="45"/>
  <c r="C121" i="45"/>
  <c r="E121" i="45" s="1"/>
  <c r="C122" i="45"/>
  <c r="E122" i="45" s="1"/>
  <c r="C123" i="45"/>
  <c r="C124" i="45"/>
  <c r="C125" i="45"/>
  <c r="C120" i="45"/>
  <c r="E120" i="45" s="1"/>
  <c r="L125" i="45"/>
  <c r="R125" i="45" s="1"/>
  <c r="Q125" i="45" s="1"/>
  <c r="K125" i="45"/>
  <c r="E125" i="45"/>
  <c r="L124" i="45"/>
  <c r="T124" i="45" s="1"/>
  <c r="S124" i="45" s="1"/>
  <c r="K124" i="45"/>
  <c r="E124" i="45"/>
  <c r="L123" i="45"/>
  <c r="T123" i="45" s="1"/>
  <c r="S123" i="45" s="1"/>
  <c r="K123" i="45"/>
  <c r="E123" i="45"/>
  <c r="L122" i="45"/>
  <c r="K122" i="45"/>
  <c r="L120" i="45"/>
  <c r="K120" i="45"/>
  <c r="G25" i="44"/>
  <c r="G7" i="47" s="1" a="1"/>
  <c r="G7" i="47" s="1"/>
  <c r="B113" i="45"/>
  <c r="B112" i="45"/>
  <c r="B111" i="45"/>
  <c r="B110" i="45"/>
  <c r="B109" i="45"/>
  <c r="B108" i="45"/>
  <c r="B107" i="45"/>
  <c r="G10" i="44"/>
  <c r="L9" i="45"/>
  <c r="L25" i="44" l="1"/>
  <c r="Q7" i="47" a="1"/>
  <c r="Q7" i="47" s="1"/>
  <c r="N25" i="44"/>
  <c r="R7" i="47" s="1" a="1"/>
  <c r="R7" i="47" s="1"/>
  <c r="T125" i="45"/>
  <c r="S125" i="45" s="1"/>
  <c r="U125" i="45" s="1"/>
  <c r="R123" i="45"/>
  <c r="Q123" i="45" s="1"/>
  <c r="U123" i="45" s="1"/>
  <c r="R124" i="45"/>
  <c r="Q124" i="45" s="1"/>
  <c r="U124" i="45" s="1"/>
  <c r="T120" i="45"/>
  <c r="S120" i="45" s="1"/>
  <c r="R120" i="45"/>
  <c r="Q120" i="45" s="1"/>
  <c r="C119" i="45"/>
  <c r="C118" i="45"/>
  <c r="C117" i="45"/>
  <c r="C116" i="45"/>
  <c r="C115" i="45"/>
  <c r="C114" i="45"/>
  <c r="L119" i="45"/>
  <c r="K119" i="45"/>
  <c r="E119" i="45"/>
  <c r="L118" i="45"/>
  <c r="K118" i="45"/>
  <c r="E118" i="45"/>
  <c r="L117" i="45"/>
  <c r="K117" i="45"/>
  <c r="E117" i="45"/>
  <c r="L116" i="45"/>
  <c r="K116" i="45"/>
  <c r="E116" i="45"/>
  <c r="L115" i="45"/>
  <c r="K115" i="45"/>
  <c r="L114" i="45"/>
  <c r="K114" i="45"/>
  <c r="P25" i="44" l="1"/>
  <c r="T7" i="47" s="1" a="1"/>
  <c r="T7" i="47" s="1"/>
  <c r="Q25" i="44"/>
  <c r="U7" i="47" s="1" a="1"/>
  <c r="U7" i="47" s="1"/>
  <c r="P7" i="47" a="1"/>
  <c r="P7" i="47" s="1"/>
  <c r="P123" i="45"/>
  <c r="T116" i="45"/>
  <c r="S116" i="45" s="1"/>
  <c r="R116" i="45"/>
  <c r="Q116" i="45" s="1"/>
  <c r="T119" i="45"/>
  <c r="S119" i="45" s="1"/>
  <c r="R119" i="45"/>
  <c r="Q119" i="45" s="1"/>
  <c r="R118" i="45"/>
  <c r="Q118" i="45" s="1"/>
  <c r="T118" i="45"/>
  <c r="S118" i="45" s="1"/>
  <c r="T117" i="45"/>
  <c r="S117" i="45" s="1"/>
  <c r="R117" i="45"/>
  <c r="Q117" i="45" s="1"/>
  <c r="T115" i="45"/>
  <c r="S115" i="45" s="1"/>
  <c r="R115" i="45"/>
  <c r="Q115" i="45" s="1"/>
  <c r="R121" i="45"/>
  <c r="E114" i="45"/>
  <c r="U120" i="45"/>
  <c r="T121" i="45"/>
  <c r="T122" i="45" s="1"/>
  <c r="S122" i="45" s="1"/>
  <c r="P125" i="45"/>
  <c r="P120" i="45"/>
  <c r="P124" i="45"/>
  <c r="G24" i="44"/>
  <c r="O24" i="44"/>
  <c r="N24" i="44" s="1"/>
  <c r="M24" i="44"/>
  <c r="L24" i="44" s="1"/>
  <c r="U119" i="45" l="1"/>
  <c r="U115" i="45"/>
  <c r="U116" i="45"/>
  <c r="P116" i="45"/>
  <c r="U117" i="45"/>
  <c r="U118" i="45"/>
  <c r="P117" i="45"/>
  <c r="S121" i="45"/>
  <c r="Q121" i="45"/>
  <c r="R122" i="45"/>
  <c r="Q122" i="45" s="1"/>
  <c r="U122" i="45" s="1"/>
  <c r="R114" i="45"/>
  <c r="Q114" i="45" s="1"/>
  <c r="T114" i="45"/>
  <c r="S114" i="45" s="1"/>
  <c r="P119" i="45"/>
  <c r="P118" i="45"/>
  <c r="Q24" i="44"/>
  <c r="P24" i="44"/>
  <c r="C108" i="45"/>
  <c r="U121" i="45" l="1"/>
  <c r="P122" i="45"/>
  <c r="P114" i="45"/>
  <c r="U114" i="45"/>
  <c r="P121" i="45"/>
  <c r="P115" i="45"/>
  <c r="E108" i="45"/>
  <c r="C110" i="45"/>
  <c r="C111" i="45"/>
  <c r="C112" i="45"/>
  <c r="C113" i="45"/>
  <c r="C109" i="45"/>
  <c r="E109" i="45" s="1"/>
  <c r="L113" i="45"/>
  <c r="K113" i="45"/>
  <c r="E113" i="45"/>
  <c r="L112" i="45"/>
  <c r="K112" i="45"/>
  <c r="E112" i="45"/>
  <c r="L111" i="45"/>
  <c r="K111" i="45"/>
  <c r="E111" i="45"/>
  <c r="L110" i="45"/>
  <c r="K110" i="45"/>
  <c r="E110" i="45"/>
  <c r="L109" i="45"/>
  <c r="K109" i="45"/>
  <c r="L108" i="45"/>
  <c r="K108" i="45"/>
  <c r="O23" i="44"/>
  <c r="M23" i="44"/>
  <c r="G23" i="44"/>
  <c r="I14" i="44"/>
  <c r="R108" i="45" l="1"/>
  <c r="Q108" i="45" s="1"/>
  <c r="T112" i="45"/>
  <c r="S112" i="45" s="1"/>
  <c r="R112" i="45"/>
  <c r="Q112" i="45" s="1"/>
  <c r="T110" i="45"/>
  <c r="S110" i="45" s="1"/>
  <c r="R110" i="45"/>
  <c r="Q110" i="45" s="1"/>
  <c r="R113" i="45"/>
  <c r="Q113" i="45" s="1"/>
  <c r="T113" i="45"/>
  <c r="S113" i="45" s="1"/>
  <c r="T111" i="45"/>
  <c r="S111" i="45" s="1"/>
  <c r="R111" i="45"/>
  <c r="Q111" i="45" s="1"/>
  <c r="T108" i="45"/>
  <c r="L23" i="44"/>
  <c r="N23" i="44"/>
  <c r="G8" i="44"/>
  <c r="B96" i="45"/>
  <c r="B80" i="45"/>
  <c r="B42" i="45"/>
  <c r="C24" i="45"/>
  <c r="E24" i="45" s="1"/>
  <c r="B24" i="45"/>
  <c r="B19" i="45"/>
  <c r="G22" i="44"/>
  <c r="G21" i="44"/>
  <c r="B29" i="18"/>
  <c r="B20" i="18"/>
  <c r="O6" i="44"/>
  <c r="N6" i="44" s="1"/>
  <c r="AG32" i="22"/>
  <c r="AH32" i="22"/>
  <c r="AI32" i="22"/>
  <c r="AJ32" i="22"/>
  <c r="AK32" i="22"/>
  <c r="AL32" i="22"/>
  <c r="AM32" i="22"/>
  <c r="AN32" i="22"/>
  <c r="AO32" i="22"/>
  <c r="AP32" i="22"/>
  <c r="AQ32" i="22"/>
  <c r="AR32" i="22"/>
  <c r="AS32" i="22"/>
  <c r="AT32" i="22"/>
  <c r="AU32" i="22"/>
  <c r="AV32" i="22"/>
  <c r="AW32" i="22"/>
  <c r="AX32" i="22"/>
  <c r="AY32" i="22"/>
  <c r="AZ32" i="22"/>
  <c r="BA32" i="22"/>
  <c r="BB32" i="22"/>
  <c r="AG33" i="22"/>
  <c r="AH33" i="22"/>
  <c r="AI33" i="22"/>
  <c r="AJ33" i="22"/>
  <c r="AK33" i="22"/>
  <c r="AL33" i="22"/>
  <c r="AM33" i="22"/>
  <c r="AN33" i="22"/>
  <c r="AO33" i="22"/>
  <c r="AP33" i="22"/>
  <c r="AQ33" i="22"/>
  <c r="AR33" i="22"/>
  <c r="AS33" i="22"/>
  <c r="AT33" i="22"/>
  <c r="AU33" i="22"/>
  <c r="AV33" i="22"/>
  <c r="AW33" i="22"/>
  <c r="AX33" i="22"/>
  <c r="AY33" i="22"/>
  <c r="AZ33" i="22"/>
  <c r="BA33" i="22"/>
  <c r="BB33" i="22"/>
  <c r="AG34" i="22"/>
  <c r="AH34" i="22"/>
  <c r="AI34" i="22"/>
  <c r="AJ34" i="22"/>
  <c r="AK34" i="22"/>
  <c r="AL34" i="22"/>
  <c r="AM34" i="22"/>
  <c r="AN34" i="22"/>
  <c r="AO34" i="22"/>
  <c r="AP34" i="22"/>
  <c r="AQ34" i="22"/>
  <c r="AR34" i="22"/>
  <c r="AS34" i="22"/>
  <c r="AT34" i="22"/>
  <c r="AU34" i="22"/>
  <c r="AV34" i="22"/>
  <c r="AW34" i="22"/>
  <c r="AX34" i="22"/>
  <c r="AY34" i="22"/>
  <c r="AZ34" i="22"/>
  <c r="BA34" i="22"/>
  <c r="BB34" i="22"/>
  <c r="AG35" i="22"/>
  <c r="AH35" i="22"/>
  <c r="AI35" i="22"/>
  <c r="AJ35" i="22"/>
  <c r="AK35" i="22"/>
  <c r="AL35" i="22"/>
  <c r="AM35" i="22"/>
  <c r="AN35" i="22"/>
  <c r="AO35" i="22"/>
  <c r="AP35" i="22"/>
  <c r="AQ35" i="22"/>
  <c r="AR35" i="22"/>
  <c r="AS35" i="22"/>
  <c r="AT35" i="22"/>
  <c r="AU35" i="22"/>
  <c r="AV35" i="22"/>
  <c r="AW35" i="22"/>
  <c r="AX35" i="22"/>
  <c r="AY35" i="22"/>
  <c r="AZ35" i="22"/>
  <c r="BA35" i="22"/>
  <c r="BB35" i="22"/>
  <c r="AG36" i="22"/>
  <c r="AH36" i="22"/>
  <c r="AI36" i="22"/>
  <c r="AJ36" i="22"/>
  <c r="AK36" i="22"/>
  <c r="AL36" i="22"/>
  <c r="AM36" i="22"/>
  <c r="AN36" i="22"/>
  <c r="AO36" i="22"/>
  <c r="AP36" i="22"/>
  <c r="AQ36" i="22"/>
  <c r="AR36" i="22"/>
  <c r="AS36" i="22"/>
  <c r="AT36" i="22"/>
  <c r="AU36" i="22"/>
  <c r="AV36" i="22"/>
  <c r="AW36" i="22"/>
  <c r="AX36" i="22"/>
  <c r="AY36" i="22"/>
  <c r="AZ36" i="22"/>
  <c r="BA36" i="22"/>
  <c r="BB36" i="22"/>
  <c r="AG37" i="22"/>
  <c r="AH37" i="22"/>
  <c r="AI37" i="22"/>
  <c r="AJ37" i="22"/>
  <c r="AK37" i="22"/>
  <c r="AL37" i="22"/>
  <c r="AM37" i="22"/>
  <c r="AN37" i="22"/>
  <c r="AO37" i="22"/>
  <c r="AP37" i="22"/>
  <c r="AQ37" i="22"/>
  <c r="AR37" i="22"/>
  <c r="AS37" i="22"/>
  <c r="AT37" i="22"/>
  <c r="AU37" i="22"/>
  <c r="AV37" i="22"/>
  <c r="AW37" i="22"/>
  <c r="AX37" i="22"/>
  <c r="AY37" i="22"/>
  <c r="AZ37" i="22"/>
  <c r="BA37" i="22"/>
  <c r="BB37" i="22"/>
  <c r="AG38" i="22"/>
  <c r="AH38" i="22"/>
  <c r="AI38" i="22"/>
  <c r="AJ38" i="22"/>
  <c r="AK38" i="22"/>
  <c r="AL38" i="22"/>
  <c r="AM38" i="22"/>
  <c r="AN38" i="22"/>
  <c r="AO38" i="22"/>
  <c r="AP38" i="22"/>
  <c r="AQ38" i="22"/>
  <c r="AR38" i="22"/>
  <c r="AS38" i="22"/>
  <c r="AT38" i="22"/>
  <c r="AU38" i="22"/>
  <c r="AV38" i="22"/>
  <c r="AW38" i="22"/>
  <c r="AX38" i="22"/>
  <c r="AY38" i="22"/>
  <c r="AZ38" i="22"/>
  <c r="BA38" i="22"/>
  <c r="BB38" i="22"/>
  <c r="AG39" i="22"/>
  <c r="AH39" i="22"/>
  <c r="AI39" i="22"/>
  <c r="AJ39" i="22"/>
  <c r="AK39" i="22"/>
  <c r="AL39" i="22"/>
  <c r="AM39" i="22"/>
  <c r="AN39" i="22"/>
  <c r="AO39" i="22"/>
  <c r="AP39" i="22"/>
  <c r="AQ39" i="22"/>
  <c r="AR39" i="22"/>
  <c r="AS39" i="22"/>
  <c r="AT39" i="22"/>
  <c r="AU39" i="22"/>
  <c r="AV39" i="22"/>
  <c r="AW39" i="22"/>
  <c r="AX39" i="22"/>
  <c r="AY39" i="22"/>
  <c r="AZ39" i="22"/>
  <c r="BA39" i="22"/>
  <c r="BB39" i="22"/>
  <c r="AG40" i="22"/>
  <c r="AH40" i="22"/>
  <c r="AI40" i="22"/>
  <c r="AJ40" i="22"/>
  <c r="AK40" i="22"/>
  <c r="AL40" i="22"/>
  <c r="AM40" i="22"/>
  <c r="AN40" i="22"/>
  <c r="AO40" i="22"/>
  <c r="AP40" i="22"/>
  <c r="AQ40" i="22"/>
  <c r="AR40" i="22"/>
  <c r="AS40" i="22"/>
  <c r="AT40" i="22"/>
  <c r="AU40" i="22"/>
  <c r="AV40" i="22"/>
  <c r="AW40" i="22"/>
  <c r="AX40" i="22"/>
  <c r="AY40" i="22"/>
  <c r="AZ40" i="22"/>
  <c r="BA40" i="22"/>
  <c r="BB40" i="22"/>
  <c r="AG41" i="22"/>
  <c r="AH41" i="22"/>
  <c r="AI41" i="22"/>
  <c r="AJ41" i="22"/>
  <c r="AK41" i="22"/>
  <c r="AL41" i="22"/>
  <c r="AM41" i="22"/>
  <c r="AN41" i="22"/>
  <c r="AO41" i="22"/>
  <c r="AP41" i="22"/>
  <c r="AQ41" i="22"/>
  <c r="AR41" i="22"/>
  <c r="AS41" i="22"/>
  <c r="AT41" i="22"/>
  <c r="AU41" i="22"/>
  <c r="AV41" i="22"/>
  <c r="AW41" i="22"/>
  <c r="AX41" i="22"/>
  <c r="AY41" i="22"/>
  <c r="AZ41" i="22"/>
  <c r="BA41" i="22"/>
  <c r="BB41" i="22"/>
  <c r="AG42" i="22"/>
  <c r="AH42" i="22"/>
  <c r="AI42" i="22"/>
  <c r="AJ42" i="22"/>
  <c r="AK42" i="22"/>
  <c r="AL42" i="22"/>
  <c r="AM42" i="22"/>
  <c r="AN42" i="22"/>
  <c r="AO42" i="22"/>
  <c r="AP42" i="22"/>
  <c r="AQ42" i="22"/>
  <c r="AR42" i="22"/>
  <c r="AS42" i="22"/>
  <c r="AT42" i="22"/>
  <c r="AU42" i="22"/>
  <c r="AV42" i="22"/>
  <c r="AW42" i="22"/>
  <c r="AX42" i="22"/>
  <c r="AY42" i="22"/>
  <c r="AZ42" i="22"/>
  <c r="BA42" i="22"/>
  <c r="BB42" i="22"/>
  <c r="AG43" i="22"/>
  <c r="AH43" i="22"/>
  <c r="AI43" i="22"/>
  <c r="AJ43" i="22"/>
  <c r="AK43" i="22"/>
  <c r="AL43" i="22"/>
  <c r="AM43" i="22"/>
  <c r="AN43" i="22"/>
  <c r="AO43" i="22"/>
  <c r="AP43" i="22"/>
  <c r="AQ43" i="22"/>
  <c r="AR43" i="22"/>
  <c r="AS43" i="22"/>
  <c r="AT43" i="22"/>
  <c r="AU43" i="22"/>
  <c r="AV43" i="22"/>
  <c r="AW43" i="22"/>
  <c r="AX43" i="22"/>
  <c r="AY43" i="22"/>
  <c r="AZ43" i="22"/>
  <c r="BA43" i="22"/>
  <c r="BB43" i="22"/>
  <c r="AG44" i="22"/>
  <c r="AH44" i="22"/>
  <c r="AI44" i="22"/>
  <c r="AJ44" i="22"/>
  <c r="AK44" i="22"/>
  <c r="AL44" i="22"/>
  <c r="AM44" i="22"/>
  <c r="AN44" i="22"/>
  <c r="AO44" i="22"/>
  <c r="AP44" i="22"/>
  <c r="AQ44" i="22"/>
  <c r="AR44" i="22"/>
  <c r="AS44" i="22"/>
  <c r="AT44" i="22"/>
  <c r="AU44" i="22"/>
  <c r="AV44" i="22"/>
  <c r="AW44" i="22"/>
  <c r="AX44" i="22"/>
  <c r="AY44" i="22"/>
  <c r="AZ44" i="22"/>
  <c r="BA44" i="22"/>
  <c r="BB44" i="22"/>
  <c r="AG45" i="22"/>
  <c r="AH45" i="22"/>
  <c r="AI45" i="22"/>
  <c r="AJ45" i="22"/>
  <c r="AK45" i="22"/>
  <c r="AL45" i="22"/>
  <c r="AM45" i="22"/>
  <c r="AN45" i="22"/>
  <c r="AO45" i="22"/>
  <c r="AP45" i="22"/>
  <c r="AQ45" i="22"/>
  <c r="AR45" i="22"/>
  <c r="AS45" i="22"/>
  <c r="AT45" i="22"/>
  <c r="AU45" i="22"/>
  <c r="AV45" i="22"/>
  <c r="AW45" i="22"/>
  <c r="AX45" i="22"/>
  <c r="AY45" i="22"/>
  <c r="AZ45" i="22"/>
  <c r="BA45" i="22"/>
  <c r="BB45" i="22"/>
  <c r="AG46" i="22"/>
  <c r="AH46" i="22"/>
  <c r="AI46" i="22"/>
  <c r="AJ46" i="22"/>
  <c r="AK46" i="22"/>
  <c r="AL46" i="22"/>
  <c r="AM46" i="22"/>
  <c r="AN46" i="22"/>
  <c r="AO46" i="22"/>
  <c r="AP46" i="22"/>
  <c r="AQ46" i="22"/>
  <c r="AR46" i="22"/>
  <c r="AS46" i="22"/>
  <c r="AT46" i="22"/>
  <c r="AU46" i="22"/>
  <c r="AV46" i="22"/>
  <c r="AW46" i="22"/>
  <c r="AX46" i="22"/>
  <c r="AY46" i="22"/>
  <c r="AZ46" i="22"/>
  <c r="BA46" i="22"/>
  <c r="BB46" i="22"/>
  <c r="AG47" i="22"/>
  <c r="AH47" i="22"/>
  <c r="AI47" i="22"/>
  <c r="AJ47" i="22"/>
  <c r="AK47" i="22"/>
  <c r="AL47" i="22"/>
  <c r="AM47" i="22"/>
  <c r="AN47" i="22"/>
  <c r="AO47" i="22"/>
  <c r="AP47" i="22"/>
  <c r="AQ47" i="22"/>
  <c r="AR47" i="22"/>
  <c r="AS47" i="22"/>
  <c r="AT47" i="22"/>
  <c r="AU47" i="22"/>
  <c r="AV47" i="22"/>
  <c r="AW47" i="22"/>
  <c r="AX47" i="22"/>
  <c r="AY47" i="22"/>
  <c r="AZ47" i="22"/>
  <c r="BA47" i="22"/>
  <c r="BB47" i="22"/>
  <c r="AG48" i="22"/>
  <c r="AH48" i="22"/>
  <c r="AI48" i="22"/>
  <c r="AJ48" i="22"/>
  <c r="AK48" i="22"/>
  <c r="AL48" i="22"/>
  <c r="AM48" i="22"/>
  <c r="AN48" i="22"/>
  <c r="AO48" i="22"/>
  <c r="AP48" i="22"/>
  <c r="AQ48" i="22"/>
  <c r="AR48" i="22"/>
  <c r="AS48" i="22"/>
  <c r="AT48" i="22"/>
  <c r="AU48" i="22"/>
  <c r="AV48" i="22"/>
  <c r="AW48" i="22"/>
  <c r="AX48" i="22"/>
  <c r="AY48" i="22"/>
  <c r="AZ48" i="22"/>
  <c r="BA48" i="22"/>
  <c r="BB48" i="22"/>
  <c r="AG49" i="22"/>
  <c r="AH49" i="22"/>
  <c r="AI49" i="22"/>
  <c r="AJ49" i="22"/>
  <c r="AK49" i="22"/>
  <c r="AL49" i="22"/>
  <c r="AM49" i="22"/>
  <c r="AN49" i="22"/>
  <c r="AO49" i="22"/>
  <c r="AP49" i="22"/>
  <c r="AQ49" i="22"/>
  <c r="AR49" i="22"/>
  <c r="AS49" i="22"/>
  <c r="AT49" i="22"/>
  <c r="AU49" i="22"/>
  <c r="AV49" i="22"/>
  <c r="AW49" i="22"/>
  <c r="AX49" i="22"/>
  <c r="AY49" i="22"/>
  <c r="AZ49" i="22"/>
  <c r="BA49" i="22"/>
  <c r="BB49" i="22"/>
  <c r="AG50" i="22"/>
  <c r="AH50" i="22"/>
  <c r="AI50" i="22"/>
  <c r="AJ50" i="22"/>
  <c r="AK50" i="22"/>
  <c r="AL50" i="22"/>
  <c r="AM50" i="22"/>
  <c r="AN50" i="22"/>
  <c r="AO50" i="22"/>
  <c r="AP50" i="22"/>
  <c r="AQ50" i="22"/>
  <c r="AR50" i="22"/>
  <c r="AS50" i="22"/>
  <c r="AT50" i="22"/>
  <c r="AU50" i="22"/>
  <c r="AV50" i="22"/>
  <c r="AW50" i="22"/>
  <c r="AX50" i="22"/>
  <c r="AY50" i="22"/>
  <c r="AZ50" i="22"/>
  <c r="BA50" i="22"/>
  <c r="BB50" i="22"/>
  <c r="AG51" i="22"/>
  <c r="AH51" i="22"/>
  <c r="AI51" i="22"/>
  <c r="AJ51" i="22"/>
  <c r="AK51" i="22"/>
  <c r="AL51" i="22"/>
  <c r="AM51" i="22"/>
  <c r="AN51" i="22"/>
  <c r="AO51" i="22"/>
  <c r="AP51" i="22"/>
  <c r="AQ51" i="22"/>
  <c r="AR51" i="22"/>
  <c r="AS51" i="22"/>
  <c r="AT51" i="22"/>
  <c r="AU51" i="22"/>
  <c r="AV51" i="22"/>
  <c r="AW51" i="22"/>
  <c r="AX51" i="22"/>
  <c r="AY51" i="22"/>
  <c r="AZ51" i="22"/>
  <c r="BA51" i="22"/>
  <c r="BB51" i="22"/>
  <c r="AG52" i="22"/>
  <c r="AH52" i="22"/>
  <c r="AI52" i="22"/>
  <c r="AJ52" i="22"/>
  <c r="AK52" i="22"/>
  <c r="AL52" i="22"/>
  <c r="AM52" i="22"/>
  <c r="AN52" i="22"/>
  <c r="AO52" i="22"/>
  <c r="AP52" i="22"/>
  <c r="AQ52" i="22"/>
  <c r="AR52" i="22"/>
  <c r="AS52" i="22"/>
  <c r="AT52" i="22"/>
  <c r="AU52" i="22"/>
  <c r="AV52" i="22"/>
  <c r="AW52" i="22"/>
  <c r="AX52" i="22"/>
  <c r="AY52" i="22"/>
  <c r="AZ52" i="22"/>
  <c r="BA52" i="22"/>
  <c r="BB52" i="22"/>
  <c r="AG53" i="22"/>
  <c r="AH53" i="22"/>
  <c r="AI53" i="22"/>
  <c r="AJ53" i="22"/>
  <c r="AK53" i="22"/>
  <c r="AL53" i="22"/>
  <c r="AM53" i="22"/>
  <c r="AN53" i="22"/>
  <c r="AO53" i="22"/>
  <c r="AP53" i="22"/>
  <c r="AQ53" i="22"/>
  <c r="AR53" i="22"/>
  <c r="AS53" i="22"/>
  <c r="AT53" i="22"/>
  <c r="AU53" i="22"/>
  <c r="AV53" i="22"/>
  <c r="AW53" i="22"/>
  <c r="AX53" i="22"/>
  <c r="AY53" i="22"/>
  <c r="AZ53" i="22"/>
  <c r="BA53" i="22"/>
  <c r="BB53" i="22"/>
  <c r="AG54" i="22"/>
  <c r="AH54" i="22"/>
  <c r="AI54" i="22"/>
  <c r="AJ54" i="22"/>
  <c r="AK54" i="22"/>
  <c r="AL54" i="22"/>
  <c r="AM54" i="22"/>
  <c r="AN54" i="22"/>
  <c r="AO54" i="22"/>
  <c r="AP54" i="22"/>
  <c r="AQ54" i="22"/>
  <c r="AR54" i="22"/>
  <c r="AS54" i="22"/>
  <c r="AT54" i="22"/>
  <c r="AU54" i="22"/>
  <c r="AV54" i="22"/>
  <c r="AW54" i="22"/>
  <c r="AX54" i="22"/>
  <c r="AY54" i="22"/>
  <c r="AZ54" i="22"/>
  <c r="BA54" i="22"/>
  <c r="BB54" i="22"/>
  <c r="AG55" i="22"/>
  <c r="AH55" i="22"/>
  <c r="AI55" i="22"/>
  <c r="AJ55" i="22"/>
  <c r="AK55" i="22"/>
  <c r="AL55" i="22"/>
  <c r="AM55" i="22"/>
  <c r="AN55" i="22"/>
  <c r="AO55" i="22"/>
  <c r="AP55" i="22"/>
  <c r="AQ55" i="22"/>
  <c r="AR55" i="22"/>
  <c r="AS55" i="22"/>
  <c r="AT55" i="22"/>
  <c r="AU55" i="22"/>
  <c r="AV55" i="22"/>
  <c r="AW55" i="22"/>
  <c r="AX55" i="22"/>
  <c r="AY55" i="22"/>
  <c r="AZ55" i="22"/>
  <c r="BA55" i="22"/>
  <c r="BB55" i="22"/>
  <c r="AE32" i="22"/>
  <c r="AF32" i="22"/>
  <c r="AE33" i="22"/>
  <c r="AF33" i="22"/>
  <c r="AE34" i="22"/>
  <c r="AF34" i="22"/>
  <c r="AE35" i="22"/>
  <c r="AF35" i="22"/>
  <c r="AE36" i="22"/>
  <c r="AF36" i="22"/>
  <c r="AE37" i="22"/>
  <c r="AF37" i="22"/>
  <c r="AE38" i="22"/>
  <c r="AF38" i="22"/>
  <c r="AE39" i="22"/>
  <c r="AF39" i="22"/>
  <c r="AE40" i="22"/>
  <c r="AF40" i="22"/>
  <c r="AE41" i="22"/>
  <c r="AF41" i="22"/>
  <c r="AE42" i="22"/>
  <c r="AF42" i="22"/>
  <c r="AE43" i="22"/>
  <c r="AF43" i="22"/>
  <c r="AE44" i="22"/>
  <c r="AF44" i="22"/>
  <c r="AE45" i="22"/>
  <c r="AF45" i="22"/>
  <c r="AE46" i="22"/>
  <c r="AF46" i="22"/>
  <c r="AE47" i="22"/>
  <c r="AF47" i="22"/>
  <c r="AE48" i="22"/>
  <c r="AF48" i="22"/>
  <c r="AE49" i="22"/>
  <c r="AF49" i="22"/>
  <c r="AE50" i="22"/>
  <c r="AF50" i="22"/>
  <c r="AE51" i="22"/>
  <c r="AF51" i="22"/>
  <c r="AE52" i="22"/>
  <c r="AF52" i="22"/>
  <c r="AE53" i="22"/>
  <c r="AF53" i="22"/>
  <c r="AE54" i="22"/>
  <c r="AF54" i="22"/>
  <c r="AE55" i="22"/>
  <c r="AF55" i="22"/>
  <c r="AD32" i="22"/>
  <c r="AD33" i="22"/>
  <c r="AD34" i="22"/>
  <c r="AD35" i="22"/>
  <c r="AD36" i="22"/>
  <c r="AD37" i="22"/>
  <c r="AD38" i="22"/>
  <c r="AD39" i="22"/>
  <c r="AD40" i="22"/>
  <c r="AD41" i="22"/>
  <c r="AD42" i="22"/>
  <c r="AD43" i="22"/>
  <c r="AD44" i="22"/>
  <c r="AD45" i="22"/>
  <c r="AD46" i="22"/>
  <c r="AD47" i="22"/>
  <c r="AD48" i="22"/>
  <c r="AD49" i="22"/>
  <c r="AD50" i="22"/>
  <c r="AD51" i="22"/>
  <c r="AD52" i="22"/>
  <c r="AD53" i="22"/>
  <c r="AD54" i="22"/>
  <c r="AD55" i="22"/>
  <c r="AC8" i="22"/>
  <c r="AC63" i="22" s="1"/>
  <c r="AC9" i="22"/>
  <c r="AC64" i="22" s="1"/>
  <c r="AC10" i="22"/>
  <c r="AC65" i="22" s="1"/>
  <c r="AC11" i="22"/>
  <c r="AC66" i="22" s="1"/>
  <c r="AC12" i="22"/>
  <c r="AC67" i="22" s="1"/>
  <c r="AC13" i="22"/>
  <c r="AC68" i="22" s="1"/>
  <c r="AC14" i="22"/>
  <c r="AC69" i="22" s="1"/>
  <c r="AC15" i="22"/>
  <c r="AC70" i="22" s="1"/>
  <c r="AC16" i="22"/>
  <c r="AC71" i="22" s="1"/>
  <c r="AC17" i="22"/>
  <c r="AC72" i="22" s="1"/>
  <c r="AC18" i="22"/>
  <c r="AC73" i="22" s="1"/>
  <c r="AC19" i="22"/>
  <c r="AC74" i="22" s="1"/>
  <c r="AC20" i="22"/>
  <c r="AC75" i="22" s="1"/>
  <c r="AC21" i="22"/>
  <c r="AC76" i="22" s="1"/>
  <c r="AC22" i="22"/>
  <c r="AC77" i="22" s="1"/>
  <c r="AC23" i="22"/>
  <c r="AC78" i="22" s="1"/>
  <c r="AC24" i="22"/>
  <c r="AC79" i="22" s="1"/>
  <c r="AC25" i="22"/>
  <c r="AC80" i="22" s="1"/>
  <c r="AC26" i="22"/>
  <c r="AC81" i="22" s="1"/>
  <c r="AC27" i="22"/>
  <c r="AC82" i="22" s="1"/>
  <c r="AC28" i="22"/>
  <c r="AC83" i="22" s="1"/>
  <c r="AC29" i="22"/>
  <c r="AC30" i="22"/>
  <c r="AC31" i="22"/>
  <c r="AC32" i="22"/>
  <c r="AC33" i="22"/>
  <c r="AC34" i="22"/>
  <c r="AC89" i="22" s="1"/>
  <c r="AC35" i="22"/>
  <c r="AC36" i="22"/>
  <c r="AC37" i="22"/>
  <c r="AC38" i="22"/>
  <c r="AC39" i="22"/>
  <c r="AC40" i="22"/>
  <c r="AC41" i="22"/>
  <c r="AC96" i="22" s="1"/>
  <c r="AC42" i="22"/>
  <c r="AC97" i="22" s="1"/>
  <c r="AC43" i="22"/>
  <c r="AC44" i="22"/>
  <c r="AC45" i="22"/>
  <c r="AC46" i="22"/>
  <c r="AC47" i="22"/>
  <c r="AC48" i="22"/>
  <c r="AC49" i="22"/>
  <c r="AC104" i="22" s="1"/>
  <c r="AC50" i="22"/>
  <c r="AC105" i="22" s="1"/>
  <c r="AC51" i="22"/>
  <c r="AC52" i="22"/>
  <c r="AC53" i="22"/>
  <c r="AC54" i="22"/>
  <c r="AC55" i="22"/>
  <c r="AC7" i="22"/>
  <c r="AC62" i="22" s="1"/>
  <c r="AC6" i="22"/>
  <c r="AC61" i="22" s="1"/>
  <c r="X25" i="22"/>
  <c r="Y25" i="22"/>
  <c r="Z25" i="22"/>
  <c r="AA25" i="22"/>
  <c r="AB25" i="22"/>
  <c r="X27" i="22"/>
  <c r="Y27" i="22"/>
  <c r="Z27" i="22"/>
  <c r="AA27" i="22"/>
  <c r="AB27" i="22"/>
  <c r="X28" i="22"/>
  <c r="Y28" i="22"/>
  <c r="Z28" i="22"/>
  <c r="AA28" i="22"/>
  <c r="AB28" i="22"/>
  <c r="X29" i="22"/>
  <c r="Y29" i="22"/>
  <c r="Z29" i="22"/>
  <c r="AA29" i="22"/>
  <c r="AB29" i="22"/>
  <c r="X30" i="22"/>
  <c r="Y30" i="22"/>
  <c r="Z30" i="22"/>
  <c r="AA30" i="22"/>
  <c r="AB30" i="22"/>
  <c r="X31" i="22"/>
  <c r="Y31" i="22"/>
  <c r="Z31" i="22"/>
  <c r="AA31" i="22"/>
  <c r="AB31" i="22"/>
  <c r="X32" i="22"/>
  <c r="Y32" i="22"/>
  <c r="Z32" i="22"/>
  <c r="AA32" i="22"/>
  <c r="AB32" i="22"/>
  <c r="X33" i="22"/>
  <c r="Y33" i="22"/>
  <c r="Z33" i="22"/>
  <c r="AA33" i="22"/>
  <c r="AB33" i="22"/>
  <c r="X34" i="22"/>
  <c r="Y34" i="22"/>
  <c r="Z34" i="22"/>
  <c r="AA34" i="22"/>
  <c r="AB34" i="22"/>
  <c r="X35" i="22"/>
  <c r="Y35" i="22"/>
  <c r="Z35" i="22"/>
  <c r="AA35" i="22"/>
  <c r="AB35" i="22"/>
  <c r="X36" i="22"/>
  <c r="Y36" i="22"/>
  <c r="Z36" i="22"/>
  <c r="AA36" i="22"/>
  <c r="AB36" i="22"/>
  <c r="X37" i="22"/>
  <c r="Y37" i="22"/>
  <c r="Z37" i="22"/>
  <c r="AA37" i="22"/>
  <c r="AB37" i="22"/>
  <c r="X38" i="22"/>
  <c r="Y38" i="22"/>
  <c r="Z38" i="22"/>
  <c r="AA38" i="22"/>
  <c r="AB38" i="22"/>
  <c r="X39" i="22"/>
  <c r="Y39" i="22"/>
  <c r="Z39" i="22"/>
  <c r="AA39" i="22"/>
  <c r="AB39" i="22"/>
  <c r="X40" i="22"/>
  <c r="Y40" i="22"/>
  <c r="Z40" i="22"/>
  <c r="AA40" i="22"/>
  <c r="AB40" i="22"/>
  <c r="X41" i="22"/>
  <c r="Y41" i="22"/>
  <c r="Z41" i="22"/>
  <c r="AA41" i="22"/>
  <c r="AB41" i="22"/>
  <c r="X42" i="22"/>
  <c r="Y42" i="22"/>
  <c r="Z42" i="22"/>
  <c r="AA42" i="22"/>
  <c r="AB42" i="22"/>
  <c r="X43" i="22"/>
  <c r="Y43" i="22"/>
  <c r="Z43" i="22"/>
  <c r="AA43" i="22"/>
  <c r="AB43" i="22"/>
  <c r="X44" i="22"/>
  <c r="Y44" i="22"/>
  <c r="Z44" i="22"/>
  <c r="AA44" i="22"/>
  <c r="AB44" i="22"/>
  <c r="X45" i="22"/>
  <c r="Y45" i="22"/>
  <c r="Z45" i="22"/>
  <c r="AA45" i="22"/>
  <c r="AB45" i="22"/>
  <c r="X46" i="22"/>
  <c r="Y46" i="22"/>
  <c r="Z46" i="22"/>
  <c r="AA46" i="22"/>
  <c r="AB46" i="22"/>
  <c r="X47" i="22"/>
  <c r="Y47" i="22"/>
  <c r="Z47" i="22"/>
  <c r="AA47" i="22"/>
  <c r="AB47" i="22"/>
  <c r="X48" i="22"/>
  <c r="Y48" i="22"/>
  <c r="Z48" i="22"/>
  <c r="AA48" i="22"/>
  <c r="AB48" i="22"/>
  <c r="X49" i="22"/>
  <c r="Y49" i="22"/>
  <c r="Z49" i="22"/>
  <c r="AA49" i="22"/>
  <c r="AB49" i="22"/>
  <c r="X50" i="22"/>
  <c r="Y50" i="22"/>
  <c r="Z50" i="22"/>
  <c r="AA50" i="22"/>
  <c r="AB50" i="22"/>
  <c r="X51" i="22"/>
  <c r="Y51" i="22"/>
  <c r="Z51" i="22"/>
  <c r="AA51" i="22"/>
  <c r="AB51" i="22"/>
  <c r="X52" i="22"/>
  <c r="Y52" i="22"/>
  <c r="Z52" i="22"/>
  <c r="AA52" i="22"/>
  <c r="AB52" i="22"/>
  <c r="X53" i="22"/>
  <c r="Y53" i="22"/>
  <c r="Z53" i="22"/>
  <c r="AA53" i="22"/>
  <c r="AB53" i="22"/>
  <c r="X54" i="22"/>
  <c r="Y54" i="22"/>
  <c r="Z54" i="22"/>
  <c r="AA54" i="22"/>
  <c r="AB54" i="22"/>
  <c r="X55" i="22"/>
  <c r="Y55" i="22"/>
  <c r="Z55" i="22"/>
  <c r="AA55" i="22"/>
  <c r="AB55" i="22"/>
  <c r="O25" i="22"/>
  <c r="P25" i="22"/>
  <c r="Q25" i="22"/>
  <c r="R25" i="22"/>
  <c r="S25" i="22"/>
  <c r="T25" i="22"/>
  <c r="U25" i="22"/>
  <c r="V25" i="22"/>
  <c r="W25" i="22"/>
  <c r="O27" i="22"/>
  <c r="P27" i="22"/>
  <c r="Q27" i="22"/>
  <c r="R27" i="22"/>
  <c r="T27" i="22"/>
  <c r="U27" i="22"/>
  <c r="V27" i="22"/>
  <c r="W27" i="22"/>
  <c r="O28" i="22"/>
  <c r="P28" i="22"/>
  <c r="Q28" i="22"/>
  <c r="R28" i="22"/>
  <c r="T28" i="22"/>
  <c r="V28" i="22"/>
  <c r="W28" i="22"/>
  <c r="O29" i="22"/>
  <c r="P29" i="22"/>
  <c r="Q29" i="22"/>
  <c r="R29" i="22"/>
  <c r="T29" i="22"/>
  <c r="U29" i="22"/>
  <c r="V29" i="22"/>
  <c r="W29" i="22"/>
  <c r="O30" i="22"/>
  <c r="P30" i="22"/>
  <c r="Q30" i="22"/>
  <c r="R30" i="22"/>
  <c r="T30" i="22"/>
  <c r="U30" i="22"/>
  <c r="V30" i="22"/>
  <c r="W30" i="22"/>
  <c r="O31" i="22"/>
  <c r="P31" i="22"/>
  <c r="Q31" i="22"/>
  <c r="R31" i="22"/>
  <c r="T31" i="22"/>
  <c r="U31" i="22"/>
  <c r="V31" i="22"/>
  <c r="W31" i="22"/>
  <c r="O32" i="22"/>
  <c r="P32" i="22"/>
  <c r="Q32" i="22"/>
  <c r="R32" i="22"/>
  <c r="S32" i="22"/>
  <c r="T32" i="22"/>
  <c r="U32" i="22"/>
  <c r="V32" i="22"/>
  <c r="W32" i="22"/>
  <c r="O33" i="22"/>
  <c r="P33" i="22"/>
  <c r="Q33" i="22"/>
  <c r="R33" i="22"/>
  <c r="S33" i="22"/>
  <c r="T33" i="22"/>
  <c r="U33" i="22"/>
  <c r="V33" i="22"/>
  <c r="W33" i="22"/>
  <c r="O34" i="22"/>
  <c r="P34" i="22"/>
  <c r="Q34" i="22"/>
  <c r="R34" i="22"/>
  <c r="S34" i="22"/>
  <c r="T34" i="22"/>
  <c r="U34" i="22"/>
  <c r="V34" i="22"/>
  <c r="W34" i="22"/>
  <c r="O35" i="22"/>
  <c r="P35" i="22"/>
  <c r="Q35" i="22"/>
  <c r="R35" i="22"/>
  <c r="S35" i="22"/>
  <c r="T35" i="22"/>
  <c r="U35" i="22"/>
  <c r="V35" i="22"/>
  <c r="W35" i="22"/>
  <c r="O36" i="22"/>
  <c r="P36" i="22"/>
  <c r="Q36" i="22"/>
  <c r="R36" i="22"/>
  <c r="S36" i="22"/>
  <c r="T36" i="22"/>
  <c r="U36" i="22"/>
  <c r="V36" i="22"/>
  <c r="W36" i="22"/>
  <c r="O37" i="22"/>
  <c r="P37" i="22"/>
  <c r="Q37" i="22"/>
  <c r="R37" i="22"/>
  <c r="S37" i="22"/>
  <c r="T37" i="22"/>
  <c r="U37" i="22"/>
  <c r="V37" i="22"/>
  <c r="W37" i="22"/>
  <c r="O38" i="22"/>
  <c r="P38" i="22"/>
  <c r="Q38" i="22"/>
  <c r="R38" i="22"/>
  <c r="S38" i="22"/>
  <c r="T38" i="22"/>
  <c r="U38" i="22"/>
  <c r="V38" i="22"/>
  <c r="W38" i="22"/>
  <c r="O39" i="22"/>
  <c r="P39" i="22"/>
  <c r="Q39" i="22"/>
  <c r="R39" i="22"/>
  <c r="S39" i="22"/>
  <c r="T39" i="22"/>
  <c r="U39" i="22"/>
  <c r="V39" i="22"/>
  <c r="W39" i="22"/>
  <c r="O40" i="22"/>
  <c r="P40" i="22"/>
  <c r="Q40" i="22"/>
  <c r="R40" i="22"/>
  <c r="S40" i="22"/>
  <c r="T40" i="22"/>
  <c r="U40" i="22"/>
  <c r="V40" i="22"/>
  <c r="W40" i="22"/>
  <c r="O41" i="22"/>
  <c r="P41" i="22"/>
  <c r="Q41" i="22"/>
  <c r="R41" i="22"/>
  <c r="S41" i="22"/>
  <c r="T41" i="22"/>
  <c r="U41" i="22"/>
  <c r="V41" i="22"/>
  <c r="W41" i="22"/>
  <c r="O42" i="22"/>
  <c r="P42" i="22"/>
  <c r="Q42" i="22"/>
  <c r="R42" i="22"/>
  <c r="S42" i="22"/>
  <c r="T42" i="22"/>
  <c r="U42" i="22"/>
  <c r="V42" i="22"/>
  <c r="W42" i="22"/>
  <c r="O43" i="22"/>
  <c r="P43" i="22"/>
  <c r="Q43" i="22"/>
  <c r="R43" i="22"/>
  <c r="S43" i="22"/>
  <c r="T43" i="22"/>
  <c r="U43" i="22"/>
  <c r="V43" i="22"/>
  <c r="W43" i="22"/>
  <c r="O44" i="22"/>
  <c r="P44" i="22"/>
  <c r="Q44" i="22"/>
  <c r="R44" i="22"/>
  <c r="S44" i="22"/>
  <c r="T44" i="22"/>
  <c r="U44" i="22"/>
  <c r="V44" i="22"/>
  <c r="W44" i="22"/>
  <c r="O45" i="22"/>
  <c r="P45" i="22"/>
  <c r="Q45" i="22"/>
  <c r="R45" i="22"/>
  <c r="S45" i="22"/>
  <c r="T45" i="22"/>
  <c r="U45" i="22"/>
  <c r="V45" i="22"/>
  <c r="W45" i="22"/>
  <c r="O46" i="22"/>
  <c r="P46" i="22"/>
  <c r="Q46" i="22"/>
  <c r="R46" i="22"/>
  <c r="S46" i="22"/>
  <c r="T46" i="22"/>
  <c r="U46" i="22"/>
  <c r="V46" i="22"/>
  <c r="W46" i="22"/>
  <c r="O47" i="22"/>
  <c r="P47" i="22"/>
  <c r="Q47" i="22"/>
  <c r="R47" i="22"/>
  <c r="S47" i="22"/>
  <c r="T47" i="22"/>
  <c r="U47" i="22"/>
  <c r="V47" i="22"/>
  <c r="W47" i="22"/>
  <c r="O48" i="22"/>
  <c r="P48" i="22"/>
  <c r="Q48" i="22"/>
  <c r="R48" i="22"/>
  <c r="S48" i="22"/>
  <c r="T48" i="22"/>
  <c r="U48" i="22"/>
  <c r="V48" i="22"/>
  <c r="W48" i="22"/>
  <c r="O49" i="22"/>
  <c r="P49" i="22"/>
  <c r="Q49" i="22"/>
  <c r="R49" i="22"/>
  <c r="S49" i="22"/>
  <c r="T49" i="22"/>
  <c r="U49" i="22"/>
  <c r="V49" i="22"/>
  <c r="W49" i="22"/>
  <c r="O50" i="22"/>
  <c r="P50" i="22"/>
  <c r="Q50" i="22"/>
  <c r="R50" i="22"/>
  <c r="S50" i="22"/>
  <c r="T50" i="22"/>
  <c r="U50" i="22"/>
  <c r="V50" i="22"/>
  <c r="W50" i="22"/>
  <c r="O51" i="22"/>
  <c r="P51" i="22"/>
  <c r="Q51" i="22"/>
  <c r="R51" i="22"/>
  <c r="S51" i="22"/>
  <c r="T51" i="22"/>
  <c r="U51" i="22"/>
  <c r="V51" i="22"/>
  <c r="W51" i="22"/>
  <c r="O52" i="22"/>
  <c r="P52" i="22"/>
  <c r="Q52" i="22"/>
  <c r="R52" i="22"/>
  <c r="S52" i="22"/>
  <c r="T52" i="22"/>
  <c r="U52" i="22"/>
  <c r="V52" i="22"/>
  <c r="W52" i="22"/>
  <c r="O53" i="22"/>
  <c r="P53" i="22"/>
  <c r="Q53" i="22"/>
  <c r="R53" i="22"/>
  <c r="S53" i="22"/>
  <c r="T53" i="22"/>
  <c r="U53" i="22"/>
  <c r="V53" i="22"/>
  <c r="W53" i="22"/>
  <c r="O54" i="22"/>
  <c r="P54" i="22"/>
  <c r="Q54" i="22"/>
  <c r="R54" i="22"/>
  <c r="S54" i="22"/>
  <c r="T54" i="22"/>
  <c r="U54" i="22"/>
  <c r="V54" i="22"/>
  <c r="W54" i="22"/>
  <c r="O55" i="22"/>
  <c r="P55" i="22"/>
  <c r="Q55" i="22"/>
  <c r="R55" i="22"/>
  <c r="S55" i="22"/>
  <c r="T55" i="22"/>
  <c r="U55" i="22"/>
  <c r="V55" i="22"/>
  <c r="W55" i="22"/>
  <c r="N55" i="22"/>
  <c r="M55" i="22"/>
  <c r="L55" i="22"/>
  <c r="K55" i="22"/>
  <c r="J55" i="22"/>
  <c r="I55" i="22"/>
  <c r="H55" i="22"/>
  <c r="G55" i="22"/>
  <c r="N54" i="22"/>
  <c r="M54" i="22"/>
  <c r="L54" i="22"/>
  <c r="K54" i="22"/>
  <c r="J54" i="22"/>
  <c r="I54" i="22"/>
  <c r="H54" i="22"/>
  <c r="G54" i="22"/>
  <c r="N53" i="22"/>
  <c r="M53" i="22"/>
  <c r="L53" i="22"/>
  <c r="K53" i="22"/>
  <c r="J53" i="22"/>
  <c r="I53" i="22"/>
  <c r="H53" i="22"/>
  <c r="G53" i="22"/>
  <c r="N52" i="22"/>
  <c r="M52" i="22"/>
  <c r="L52" i="22"/>
  <c r="K52" i="22"/>
  <c r="J52" i="22"/>
  <c r="I52" i="22"/>
  <c r="H52" i="22"/>
  <c r="G52" i="22"/>
  <c r="N51" i="22"/>
  <c r="M51" i="22"/>
  <c r="L51" i="22"/>
  <c r="K51" i="22"/>
  <c r="J51" i="22"/>
  <c r="I51" i="22"/>
  <c r="H51" i="22"/>
  <c r="G51" i="22"/>
  <c r="N50" i="22"/>
  <c r="M50" i="22"/>
  <c r="L50" i="22"/>
  <c r="K50" i="22"/>
  <c r="J50" i="22"/>
  <c r="I50" i="22"/>
  <c r="H50" i="22"/>
  <c r="G50" i="22"/>
  <c r="N49" i="22"/>
  <c r="M49" i="22"/>
  <c r="L49" i="22"/>
  <c r="K49" i="22"/>
  <c r="J49" i="22"/>
  <c r="I49" i="22"/>
  <c r="H49" i="22"/>
  <c r="G49" i="22"/>
  <c r="N48" i="22"/>
  <c r="M48" i="22"/>
  <c r="L48" i="22"/>
  <c r="K48" i="22"/>
  <c r="J48" i="22"/>
  <c r="I48" i="22"/>
  <c r="H48" i="22"/>
  <c r="G48" i="22"/>
  <c r="N47" i="22"/>
  <c r="M47" i="22"/>
  <c r="L47" i="22"/>
  <c r="K47" i="22"/>
  <c r="J47" i="22"/>
  <c r="I47" i="22"/>
  <c r="H47" i="22"/>
  <c r="G47" i="22"/>
  <c r="N46" i="22"/>
  <c r="M46" i="22"/>
  <c r="L46" i="22"/>
  <c r="K46" i="22"/>
  <c r="J46" i="22"/>
  <c r="I46" i="22"/>
  <c r="H46" i="22"/>
  <c r="G46" i="22"/>
  <c r="N45" i="22"/>
  <c r="M45" i="22"/>
  <c r="L45" i="22"/>
  <c r="K45" i="22"/>
  <c r="J45" i="22"/>
  <c r="I45" i="22"/>
  <c r="H45" i="22"/>
  <c r="G45" i="22"/>
  <c r="N44" i="22"/>
  <c r="M44" i="22"/>
  <c r="L44" i="22"/>
  <c r="K44" i="22"/>
  <c r="J44" i="22"/>
  <c r="I44" i="22"/>
  <c r="H44" i="22"/>
  <c r="G44" i="22"/>
  <c r="N43" i="22"/>
  <c r="M43" i="22"/>
  <c r="L43" i="22"/>
  <c r="K43" i="22"/>
  <c r="J43" i="22"/>
  <c r="I43" i="22"/>
  <c r="H43" i="22"/>
  <c r="G43" i="22"/>
  <c r="N42" i="22"/>
  <c r="M42" i="22"/>
  <c r="L42" i="22"/>
  <c r="K42" i="22"/>
  <c r="J42" i="22"/>
  <c r="I42" i="22"/>
  <c r="H42" i="22"/>
  <c r="G42" i="22"/>
  <c r="N41" i="22"/>
  <c r="M41" i="22"/>
  <c r="L41" i="22"/>
  <c r="K41" i="22"/>
  <c r="J41" i="22"/>
  <c r="I41" i="22"/>
  <c r="H41" i="22"/>
  <c r="G41" i="22"/>
  <c r="N40" i="22"/>
  <c r="M40" i="22"/>
  <c r="L40" i="22"/>
  <c r="K40" i="22"/>
  <c r="J40" i="22"/>
  <c r="I40" i="22"/>
  <c r="H40" i="22"/>
  <c r="G40" i="22"/>
  <c r="N39" i="22"/>
  <c r="M39" i="22"/>
  <c r="L39" i="22"/>
  <c r="K39" i="22"/>
  <c r="J39" i="22"/>
  <c r="I39" i="22"/>
  <c r="H39" i="22"/>
  <c r="G39" i="22"/>
  <c r="N38" i="22"/>
  <c r="M38" i="22"/>
  <c r="L38" i="22"/>
  <c r="K38" i="22"/>
  <c r="J38" i="22"/>
  <c r="I38" i="22"/>
  <c r="H38" i="22"/>
  <c r="G38" i="22"/>
  <c r="N37" i="22"/>
  <c r="M37" i="22"/>
  <c r="L37" i="22"/>
  <c r="K37" i="22"/>
  <c r="J37" i="22"/>
  <c r="I37" i="22"/>
  <c r="H37" i="22"/>
  <c r="G37" i="22"/>
  <c r="N36" i="22"/>
  <c r="M36" i="22"/>
  <c r="L36" i="22"/>
  <c r="K36" i="22"/>
  <c r="J36" i="22"/>
  <c r="I36" i="22"/>
  <c r="H36" i="22"/>
  <c r="G36" i="22"/>
  <c r="N35" i="22"/>
  <c r="M35" i="22"/>
  <c r="L35" i="22"/>
  <c r="K35" i="22"/>
  <c r="J35" i="22"/>
  <c r="I35" i="22"/>
  <c r="H35" i="22"/>
  <c r="G35" i="22"/>
  <c r="N34" i="22"/>
  <c r="M34" i="22"/>
  <c r="L34" i="22"/>
  <c r="K34" i="22"/>
  <c r="J34" i="22"/>
  <c r="I34" i="22"/>
  <c r="H34" i="22"/>
  <c r="G34" i="22"/>
  <c r="N33" i="22"/>
  <c r="M33" i="22"/>
  <c r="L33" i="22"/>
  <c r="K33" i="22"/>
  <c r="J33" i="22"/>
  <c r="I33" i="22"/>
  <c r="H33" i="22"/>
  <c r="G33" i="22"/>
  <c r="N32" i="22"/>
  <c r="M32" i="22"/>
  <c r="L32" i="22"/>
  <c r="K32" i="22"/>
  <c r="J32" i="22"/>
  <c r="I32" i="22"/>
  <c r="H32" i="22"/>
  <c r="G32" i="22"/>
  <c r="N31" i="22"/>
  <c r="M31" i="22"/>
  <c r="L31" i="22"/>
  <c r="K31" i="22"/>
  <c r="J31" i="22"/>
  <c r="I31" i="22"/>
  <c r="H31" i="22"/>
  <c r="G31" i="22"/>
  <c r="N30" i="22"/>
  <c r="M30" i="22"/>
  <c r="L30" i="22"/>
  <c r="K30" i="22"/>
  <c r="J30" i="22"/>
  <c r="I30" i="22"/>
  <c r="H30" i="22"/>
  <c r="G30" i="22"/>
  <c r="N29" i="22"/>
  <c r="M29" i="22"/>
  <c r="L29" i="22"/>
  <c r="K29" i="22"/>
  <c r="J29" i="22"/>
  <c r="I29" i="22"/>
  <c r="H29" i="22"/>
  <c r="G29" i="22"/>
  <c r="N28" i="22"/>
  <c r="M28" i="22"/>
  <c r="L28" i="22"/>
  <c r="K28" i="22"/>
  <c r="J28" i="22"/>
  <c r="I28" i="22"/>
  <c r="G28" i="22"/>
  <c r="N27" i="22"/>
  <c r="L27" i="22"/>
  <c r="K27" i="22"/>
  <c r="J27" i="22"/>
  <c r="I27" i="22"/>
  <c r="H27" i="22"/>
  <c r="G27" i="22"/>
  <c r="N25" i="22"/>
  <c r="L25" i="22"/>
  <c r="K25" i="22"/>
  <c r="J25" i="22"/>
  <c r="I25" i="22"/>
  <c r="H25" i="22"/>
  <c r="G25" i="22"/>
  <c r="E25" i="22"/>
  <c r="F25" i="22"/>
  <c r="E27" i="22"/>
  <c r="F27" i="22"/>
  <c r="E28" i="22"/>
  <c r="F28" i="22"/>
  <c r="E29" i="22"/>
  <c r="F29" i="22"/>
  <c r="E30" i="22"/>
  <c r="F30" i="22"/>
  <c r="E31" i="22"/>
  <c r="F31" i="22"/>
  <c r="E32" i="22"/>
  <c r="F32" i="22"/>
  <c r="E33" i="22"/>
  <c r="F33" i="22"/>
  <c r="E34" i="22"/>
  <c r="F34" i="22"/>
  <c r="E35" i="22"/>
  <c r="F35" i="22"/>
  <c r="E36" i="22"/>
  <c r="F36" i="22"/>
  <c r="E37" i="22"/>
  <c r="F37" i="22"/>
  <c r="E38" i="22"/>
  <c r="F38" i="22"/>
  <c r="E39" i="22"/>
  <c r="F39" i="22"/>
  <c r="E40" i="22"/>
  <c r="F40" i="22"/>
  <c r="E41" i="22"/>
  <c r="F41" i="22"/>
  <c r="E42" i="22"/>
  <c r="F42" i="22"/>
  <c r="E43" i="22"/>
  <c r="F43" i="22"/>
  <c r="E44" i="22"/>
  <c r="F44" i="22"/>
  <c r="E45" i="22"/>
  <c r="F45" i="22"/>
  <c r="E46" i="22"/>
  <c r="F46" i="22"/>
  <c r="E47" i="22"/>
  <c r="F47" i="22"/>
  <c r="E48" i="22"/>
  <c r="F48" i="22"/>
  <c r="E49" i="22"/>
  <c r="F49" i="22"/>
  <c r="E50" i="22"/>
  <c r="F50" i="22"/>
  <c r="E51" i="22"/>
  <c r="F51" i="22"/>
  <c r="E52" i="22"/>
  <c r="F52" i="22"/>
  <c r="E53" i="22"/>
  <c r="F53" i="22"/>
  <c r="E54" i="22"/>
  <c r="F54" i="22"/>
  <c r="E55" i="22"/>
  <c r="F55" i="22"/>
  <c r="D55" i="22"/>
  <c r="D25" i="22"/>
  <c r="D27" i="22"/>
  <c r="D28" i="22"/>
  <c r="D29" i="22"/>
  <c r="D30" i="22"/>
  <c r="D31" i="22"/>
  <c r="D32" i="22"/>
  <c r="D33" i="22"/>
  <c r="D34" i="22"/>
  <c r="D35" i="22"/>
  <c r="D36" i="22"/>
  <c r="D37" i="22"/>
  <c r="D38" i="22"/>
  <c r="D39" i="22"/>
  <c r="D40" i="22"/>
  <c r="D41" i="22"/>
  <c r="D42" i="22"/>
  <c r="D43" i="22"/>
  <c r="D44" i="22"/>
  <c r="D45" i="22"/>
  <c r="D46" i="22"/>
  <c r="D47" i="22"/>
  <c r="D48" i="22"/>
  <c r="D49" i="22"/>
  <c r="D50" i="22"/>
  <c r="D51" i="22"/>
  <c r="D52" i="22"/>
  <c r="D53" i="22"/>
  <c r="D54" i="22"/>
  <c r="C7" i="22"/>
  <c r="C62" i="22" s="1"/>
  <c r="C8" i="22"/>
  <c r="C63" i="22" s="1"/>
  <c r="C9" i="22"/>
  <c r="C64" i="22" s="1"/>
  <c r="C10" i="22"/>
  <c r="C65" i="22" s="1"/>
  <c r="C11" i="22"/>
  <c r="C66" i="22" s="1"/>
  <c r="C12" i="22"/>
  <c r="C67" i="22" s="1"/>
  <c r="C13" i="22"/>
  <c r="C68" i="22" s="1"/>
  <c r="C14" i="22"/>
  <c r="C69" i="22" s="1"/>
  <c r="C15" i="22"/>
  <c r="C70" i="22" s="1"/>
  <c r="C16" i="22"/>
  <c r="C71" i="22" s="1"/>
  <c r="C17" i="22"/>
  <c r="C72" i="22" s="1"/>
  <c r="C18" i="22"/>
  <c r="C73" i="22" s="1"/>
  <c r="C19" i="22"/>
  <c r="C74" i="22" s="1"/>
  <c r="C20" i="22"/>
  <c r="C75" i="22" s="1"/>
  <c r="C21" i="22"/>
  <c r="C76" i="22" s="1"/>
  <c r="C22" i="22"/>
  <c r="C77" i="22" s="1"/>
  <c r="C23" i="22"/>
  <c r="C24" i="22"/>
  <c r="C79" i="22" s="1"/>
  <c r="C25" i="22"/>
  <c r="M25" i="22" s="1"/>
  <c r="C26" i="22"/>
  <c r="C81" i="22" s="1"/>
  <c r="C27" i="22"/>
  <c r="M27" i="22" s="1"/>
  <c r="C28" i="22"/>
  <c r="S28" i="22" s="1"/>
  <c r="C29" i="22"/>
  <c r="S29" i="22" s="1"/>
  <c r="C30" i="22"/>
  <c r="S30" i="22" s="1"/>
  <c r="C31" i="22"/>
  <c r="S31" i="22" s="1"/>
  <c r="C32" i="22"/>
  <c r="C87" i="22" s="1"/>
  <c r="C33" i="22"/>
  <c r="C34" i="22"/>
  <c r="C89" i="22" s="1"/>
  <c r="C35" i="22"/>
  <c r="C36" i="22"/>
  <c r="C91" i="22" s="1"/>
  <c r="C37" i="22"/>
  <c r="C38" i="22"/>
  <c r="C39" i="22"/>
  <c r="C94" i="22" s="1"/>
  <c r="C40" i="22"/>
  <c r="C95" i="22" s="1"/>
  <c r="C41" i="22"/>
  <c r="C42" i="22"/>
  <c r="C97" i="22" s="1"/>
  <c r="C43" i="22"/>
  <c r="C44" i="22"/>
  <c r="C99" i="22" s="1"/>
  <c r="C45" i="22"/>
  <c r="C46" i="22"/>
  <c r="C47" i="22"/>
  <c r="C102" i="22" s="1"/>
  <c r="C48" i="22"/>
  <c r="C103" i="22" s="1"/>
  <c r="C49" i="22"/>
  <c r="C50" i="22"/>
  <c r="C105" i="22" s="1"/>
  <c r="C51" i="22"/>
  <c r="C52" i="22"/>
  <c r="C107" i="22" s="1"/>
  <c r="C53" i="22"/>
  <c r="C54" i="22"/>
  <c r="C55" i="22"/>
  <c r="C6" i="22"/>
  <c r="C61" i="22" s="1"/>
  <c r="B7" i="22"/>
  <c r="B8" i="22"/>
  <c r="B9" i="22"/>
  <c r="AF64" i="22" s="1"/>
  <c r="B10" i="22"/>
  <c r="AU65" i="22" s="1"/>
  <c r="B11" i="22"/>
  <c r="D66" i="22" s="1"/>
  <c r="B12" i="22"/>
  <c r="AB67" i="22" s="1"/>
  <c r="B13" i="22"/>
  <c r="D68" i="22" s="1"/>
  <c r="B14" i="22"/>
  <c r="J69" i="22" s="1"/>
  <c r="B15" i="22"/>
  <c r="F70" i="22" s="1"/>
  <c r="B16" i="22"/>
  <c r="I71" i="22" s="1"/>
  <c r="B17" i="22"/>
  <c r="B18" i="22"/>
  <c r="H73" i="22" s="1"/>
  <c r="B19" i="22"/>
  <c r="BA74" i="22" s="1"/>
  <c r="B20" i="22"/>
  <c r="R75" i="22" s="1"/>
  <c r="B21" i="22"/>
  <c r="X76" i="22" s="1"/>
  <c r="B22" i="22"/>
  <c r="AP77" i="22" s="1"/>
  <c r="B23" i="22"/>
  <c r="P78" i="22" s="1"/>
  <c r="B24" i="22"/>
  <c r="E79" i="22" s="1"/>
  <c r="B25" i="22"/>
  <c r="N80" i="22" s="1"/>
  <c r="B26" i="22"/>
  <c r="P81" i="22" s="1"/>
  <c r="B27" i="22"/>
  <c r="E82" i="22" s="1"/>
  <c r="B28" i="22"/>
  <c r="G83" i="22" s="1"/>
  <c r="B29" i="22"/>
  <c r="M84" i="22" s="1"/>
  <c r="B30" i="22"/>
  <c r="O85" i="22" s="1"/>
  <c r="B31" i="22"/>
  <c r="I86" i="22" s="1"/>
  <c r="B32" i="22"/>
  <c r="W87" i="22" s="1"/>
  <c r="B33" i="22"/>
  <c r="B34" i="22"/>
  <c r="V89" i="22" s="1"/>
  <c r="B35" i="22"/>
  <c r="B36" i="22"/>
  <c r="B37" i="22"/>
  <c r="O92" i="22" s="1"/>
  <c r="B38" i="22"/>
  <c r="J93" i="22" s="1"/>
  <c r="B39" i="22"/>
  <c r="B40" i="22"/>
  <c r="D95" i="22" s="1"/>
  <c r="B41" i="22"/>
  <c r="B42" i="22"/>
  <c r="R97" i="22" s="1"/>
  <c r="B43" i="22"/>
  <c r="B44" i="22"/>
  <c r="B45" i="22"/>
  <c r="AB100" i="22" s="1"/>
  <c r="B46" i="22"/>
  <c r="Z101" i="22" s="1"/>
  <c r="B47" i="22"/>
  <c r="B48" i="22"/>
  <c r="L103" i="22" s="1"/>
  <c r="B49" i="22"/>
  <c r="B50" i="22"/>
  <c r="J105" i="22" s="1"/>
  <c r="B51" i="22"/>
  <c r="B52" i="22"/>
  <c r="B53" i="22"/>
  <c r="M108" i="22" s="1"/>
  <c r="B54" i="22"/>
  <c r="T109" i="22" s="1"/>
  <c r="B55" i="22"/>
  <c r="B6" i="22"/>
  <c r="AA61" i="22" s="1"/>
  <c r="A7" i="44"/>
  <c r="A8" i="44" s="1"/>
  <c r="A9" i="44" s="1"/>
  <c r="A10" i="44" s="1"/>
  <c r="A11" i="44" s="1"/>
  <c r="A12" i="44" s="1"/>
  <c r="A13" i="44" s="1"/>
  <c r="A14" i="44" s="1"/>
  <c r="A15" i="44" s="1"/>
  <c r="A16" i="44" s="1"/>
  <c r="A17" i="44" s="1"/>
  <c r="A18" i="44" s="1"/>
  <c r="A19" i="44" s="1"/>
  <c r="A20" i="44" s="1"/>
  <c r="A21" i="44" s="1"/>
  <c r="A22" i="44" s="1"/>
  <c r="A23" i="44" s="1"/>
  <c r="A24" i="44" s="1"/>
  <c r="A25" i="44" s="1"/>
  <c r="M7" i="44"/>
  <c r="M6" i="44"/>
  <c r="L6" i="44" s="1"/>
  <c r="C107" i="45"/>
  <c r="C106" i="45"/>
  <c r="B106" i="45"/>
  <c r="C105" i="45"/>
  <c r="B105" i="45"/>
  <c r="C104" i="45"/>
  <c r="B104" i="45"/>
  <c r="C103" i="45"/>
  <c r="B103" i="45"/>
  <c r="C102" i="45"/>
  <c r="B102" i="45"/>
  <c r="C101" i="45"/>
  <c r="B101" i="45"/>
  <c r="C100" i="45"/>
  <c r="B100" i="45"/>
  <c r="C99" i="45"/>
  <c r="B99" i="45"/>
  <c r="C98" i="45"/>
  <c r="B98" i="45"/>
  <c r="C97" i="45"/>
  <c r="E97" i="45" s="1"/>
  <c r="B97" i="45"/>
  <c r="C96" i="45"/>
  <c r="C95" i="45"/>
  <c r="B95" i="45"/>
  <c r="C94" i="45"/>
  <c r="B94" i="45"/>
  <c r="C93" i="45"/>
  <c r="B93" i="45"/>
  <c r="C92" i="45"/>
  <c r="E92" i="45" s="1"/>
  <c r="B92" i="45"/>
  <c r="C91" i="45"/>
  <c r="E91" i="45" s="1"/>
  <c r="B91" i="45"/>
  <c r="C90" i="45"/>
  <c r="B90" i="45"/>
  <c r="C89" i="45"/>
  <c r="B89" i="45"/>
  <c r="C88" i="45"/>
  <c r="B88" i="45"/>
  <c r="C87" i="45"/>
  <c r="B87" i="45"/>
  <c r="C86" i="45"/>
  <c r="E86" i="45" s="1"/>
  <c r="B86" i="45"/>
  <c r="C85" i="45"/>
  <c r="E85" i="45" s="1"/>
  <c r="B85" i="45"/>
  <c r="C84" i="45"/>
  <c r="E84" i="45" s="1"/>
  <c r="B84" i="45"/>
  <c r="C83" i="45"/>
  <c r="B83" i="45"/>
  <c r="C82" i="45"/>
  <c r="B82" i="45"/>
  <c r="C81" i="45"/>
  <c r="B81" i="45"/>
  <c r="C80" i="45"/>
  <c r="E80" i="45" s="1"/>
  <c r="C79" i="45"/>
  <c r="E79" i="45" s="1"/>
  <c r="B79" i="45"/>
  <c r="C78" i="45"/>
  <c r="B78" i="45"/>
  <c r="C77" i="45"/>
  <c r="B77" i="45"/>
  <c r="C76" i="45"/>
  <c r="E76" i="45" s="1"/>
  <c r="B76" i="45"/>
  <c r="C75" i="45"/>
  <c r="E75" i="45" s="1"/>
  <c r="B75" i="45"/>
  <c r="C74" i="45"/>
  <c r="E74" i="45" s="1"/>
  <c r="B74" i="45"/>
  <c r="C73" i="45"/>
  <c r="E73" i="45" s="1"/>
  <c r="B73" i="45"/>
  <c r="C72" i="45"/>
  <c r="E72" i="45" s="1"/>
  <c r="B72" i="45"/>
  <c r="C71" i="45"/>
  <c r="B71" i="45"/>
  <c r="C70" i="45"/>
  <c r="E70" i="45" s="1"/>
  <c r="B70" i="45"/>
  <c r="C69" i="45"/>
  <c r="E69" i="45" s="1"/>
  <c r="B69" i="45"/>
  <c r="C68" i="45"/>
  <c r="E68" i="45" s="1"/>
  <c r="B68" i="45"/>
  <c r="C67" i="45"/>
  <c r="E67" i="45" s="1"/>
  <c r="B67" i="45"/>
  <c r="C66" i="45"/>
  <c r="B66" i="45"/>
  <c r="C65" i="45"/>
  <c r="B65" i="45"/>
  <c r="C64" i="45"/>
  <c r="B64" i="45"/>
  <c r="C63" i="45"/>
  <c r="B63" i="45"/>
  <c r="C62" i="45"/>
  <c r="E62" i="45" s="1"/>
  <c r="B62" i="45"/>
  <c r="C61" i="45"/>
  <c r="E61" i="45" s="1"/>
  <c r="B61" i="45"/>
  <c r="C60" i="45"/>
  <c r="B60" i="45"/>
  <c r="C59" i="45"/>
  <c r="B59" i="45"/>
  <c r="C58" i="45"/>
  <c r="B58" i="45"/>
  <c r="C57" i="45"/>
  <c r="E57" i="45" s="1"/>
  <c r="B57" i="45"/>
  <c r="C56" i="45"/>
  <c r="E56" i="45" s="1"/>
  <c r="B56" i="45"/>
  <c r="C55" i="45"/>
  <c r="E55" i="45" s="1"/>
  <c r="B55" i="45"/>
  <c r="C54" i="45"/>
  <c r="B54" i="45"/>
  <c r="C53" i="45"/>
  <c r="B53" i="45"/>
  <c r="C52" i="45"/>
  <c r="E52" i="45" s="1"/>
  <c r="B52" i="45"/>
  <c r="C51" i="45"/>
  <c r="E51" i="45" s="1"/>
  <c r="B51" i="45"/>
  <c r="C50" i="45"/>
  <c r="E50" i="45" s="1"/>
  <c r="B50" i="45"/>
  <c r="C49" i="45"/>
  <c r="E49" i="45" s="1"/>
  <c r="C48" i="45"/>
  <c r="B48" i="45"/>
  <c r="C47" i="45"/>
  <c r="B47" i="45"/>
  <c r="C46" i="45"/>
  <c r="B46" i="45"/>
  <c r="C45" i="45"/>
  <c r="B45" i="45"/>
  <c r="C44" i="45"/>
  <c r="B44" i="45"/>
  <c r="C43" i="45"/>
  <c r="E43" i="45" s="1"/>
  <c r="B43" i="45"/>
  <c r="C42" i="45"/>
  <c r="C41" i="45"/>
  <c r="B41" i="45"/>
  <c r="C40" i="45"/>
  <c r="B40" i="45"/>
  <c r="C39" i="45"/>
  <c r="B39" i="45"/>
  <c r="C38" i="45"/>
  <c r="E38" i="45" s="1"/>
  <c r="B38" i="45"/>
  <c r="C37" i="45"/>
  <c r="E37" i="45" s="1"/>
  <c r="B37" i="45"/>
  <c r="C36" i="45"/>
  <c r="B36" i="45"/>
  <c r="C35" i="45"/>
  <c r="B35" i="45"/>
  <c r="C34" i="45"/>
  <c r="B34" i="45"/>
  <c r="C33" i="45"/>
  <c r="B33" i="45"/>
  <c r="C32" i="45"/>
  <c r="E32" i="45" s="1"/>
  <c r="B32" i="45"/>
  <c r="C31" i="45"/>
  <c r="E31" i="45" s="1"/>
  <c r="B31" i="45"/>
  <c r="C30" i="45"/>
  <c r="B30" i="45"/>
  <c r="C29" i="45"/>
  <c r="B29" i="45"/>
  <c r="C28" i="45"/>
  <c r="B28" i="45"/>
  <c r="C27" i="45"/>
  <c r="E27" i="45" s="1"/>
  <c r="B27" i="45"/>
  <c r="C26" i="45"/>
  <c r="E26" i="45" s="1"/>
  <c r="B26" i="45"/>
  <c r="C25" i="45"/>
  <c r="E25" i="45" s="1"/>
  <c r="C23" i="45"/>
  <c r="B23" i="45"/>
  <c r="C22" i="45"/>
  <c r="B22" i="45"/>
  <c r="C21" i="45"/>
  <c r="B21" i="45"/>
  <c r="C20" i="45"/>
  <c r="E20" i="45" s="1"/>
  <c r="B20" i="45"/>
  <c r="C19" i="45"/>
  <c r="E19" i="45" s="1"/>
  <c r="C18" i="45"/>
  <c r="C17" i="45"/>
  <c r="B17" i="45"/>
  <c r="C16" i="45"/>
  <c r="B16" i="45"/>
  <c r="C15" i="45"/>
  <c r="B15" i="45"/>
  <c r="E14" i="45"/>
  <c r="B14" i="45"/>
  <c r="C13" i="45"/>
  <c r="E13" i="45" s="1"/>
  <c r="B13" i="45"/>
  <c r="C12" i="45"/>
  <c r="E12" i="45" s="1"/>
  <c r="C11" i="45"/>
  <c r="C10" i="45"/>
  <c r="E9" i="45"/>
  <c r="C8" i="45"/>
  <c r="E8" i="45" s="1"/>
  <c r="C7" i="45"/>
  <c r="E7" i="45" s="1"/>
  <c r="B11" i="45"/>
  <c r="B10" i="45"/>
  <c r="B9" i="45"/>
  <c r="B8" i="45"/>
  <c r="B7" i="45"/>
  <c r="E107" i="45"/>
  <c r="E106" i="45"/>
  <c r="E105" i="45"/>
  <c r="E104" i="45"/>
  <c r="E101" i="45"/>
  <c r="E100" i="45"/>
  <c r="E99" i="45"/>
  <c r="E98" i="45"/>
  <c r="E95" i="45"/>
  <c r="E94" i="45"/>
  <c r="E93" i="45"/>
  <c r="E89" i="45"/>
  <c r="E83" i="45"/>
  <c r="E82" i="45"/>
  <c r="E81" i="45"/>
  <c r="E71" i="45"/>
  <c r="E65" i="45"/>
  <c r="E64" i="45"/>
  <c r="E63" i="45"/>
  <c r="E59" i="45"/>
  <c r="E58" i="45"/>
  <c r="E53" i="45"/>
  <c r="E47" i="45"/>
  <c r="E46" i="45"/>
  <c r="E45" i="45"/>
  <c r="E44" i="45"/>
  <c r="E41" i="45"/>
  <c r="E40" i="45"/>
  <c r="E39" i="45"/>
  <c r="E35" i="45"/>
  <c r="E34" i="45"/>
  <c r="E33" i="45"/>
  <c r="E29" i="45"/>
  <c r="E23" i="45"/>
  <c r="E22" i="45"/>
  <c r="E21" i="45"/>
  <c r="L107" i="45"/>
  <c r="K107" i="45"/>
  <c r="L106" i="45"/>
  <c r="K106" i="45"/>
  <c r="L105" i="45"/>
  <c r="K105" i="45"/>
  <c r="L104" i="45"/>
  <c r="K104" i="45"/>
  <c r="L103" i="45"/>
  <c r="K103" i="45"/>
  <c r="L102" i="45"/>
  <c r="K102" i="45"/>
  <c r="L101" i="45"/>
  <c r="K101" i="45"/>
  <c r="L100" i="45"/>
  <c r="K100" i="45"/>
  <c r="L99" i="45"/>
  <c r="K99" i="45"/>
  <c r="L98" i="45"/>
  <c r="K98" i="45"/>
  <c r="L97" i="45"/>
  <c r="K97" i="45"/>
  <c r="L96" i="45"/>
  <c r="K96" i="45"/>
  <c r="L95" i="45"/>
  <c r="K95" i="45"/>
  <c r="L94" i="45"/>
  <c r="K94" i="45"/>
  <c r="L93" i="45"/>
  <c r="K93" i="45"/>
  <c r="L92" i="45"/>
  <c r="K92" i="45"/>
  <c r="L91" i="45"/>
  <c r="K91" i="45"/>
  <c r="L90" i="45"/>
  <c r="K90" i="45"/>
  <c r="L89" i="45"/>
  <c r="K89" i="45"/>
  <c r="L88" i="45"/>
  <c r="K88" i="45"/>
  <c r="L87" i="45"/>
  <c r="K87" i="45"/>
  <c r="L86" i="45"/>
  <c r="K86" i="45"/>
  <c r="L85" i="45"/>
  <c r="K85" i="45"/>
  <c r="L84" i="45"/>
  <c r="K84" i="45"/>
  <c r="L83" i="45"/>
  <c r="K83" i="45"/>
  <c r="L82" i="45"/>
  <c r="K82" i="45"/>
  <c r="L81" i="45"/>
  <c r="K81" i="45"/>
  <c r="L80" i="45"/>
  <c r="K80" i="45"/>
  <c r="L79" i="45"/>
  <c r="K79" i="45"/>
  <c r="L78" i="45"/>
  <c r="K78" i="45"/>
  <c r="L71" i="45"/>
  <c r="K71" i="45"/>
  <c r="L70" i="45"/>
  <c r="K70" i="45"/>
  <c r="L69" i="45"/>
  <c r="K69" i="45"/>
  <c r="L68" i="45"/>
  <c r="K68" i="45"/>
  <c r="L67" i="45"/>
  <c r="K67" i="45"/>
  <c r="L66" i="45"/>
  <c r="K66" i="45"/>
  <c r="L65" i="45"/>
  <c r="K65" i="45"/>
  <c r="L64" i="45"/>
  <c r="K64" i="45"/>
  <c r="L63" i="45"/>
  <c r="K63" i="45"/>
  <c r="L62" i="45"/>
  <c r="K62" i="45"/>
  <c r="L61" i="45"/>
  <c r="K61" i="45"/>
  <c r="L60" i="45"/>
  <c r="K60" i="45"/>
  <c r="L53" i="45"/>
  <c r="K53" i="45"/>
  <c r="L52" i="45"/>
  <c r="K52" i="45"/>
  <c r="L51" i="45"/>
  <c r="K51" i="45"/>
  <c r="L50" i="45"/>
  <c r="K50" i="45"/>
  <c r="L49" i="45"/>
  <c r="K49" i="45"/>
  <c r="L48" i="45"/>
  <c r="K48" i="45"/>
  <c r="L47" i="45"/>
  <c r="K47" i="45"/>
  <c r="L46" i="45"/>
  <c r="K46" i="45"/>
  <c r="L45" i="45"/>
  <c r="K45" i="45"/>
  <c r="L44" i="45"/>
  <c r="K44" i="45"/>
  <c r="L43" i="45"/>
  <c r="K43" i="45"/>
  <c r="L42" i="45"/>
  <c r="K42" i="45"/>
  <c r="L41" i="45"/>
  <c r="K41" i="45"/>
  <c r="L40" i="45"/>
  <c r="K40" i="45"/>
  <c r="L39" i="45"/>
  <c r="K39" i="45"/>
  <c r="L38" i="45"/>
  <c r="K38" i="45"/>
  <c r="L37" i="45"/>
  <c r="K37" i="45"/>
  <c r="L36" i="45"/>
  <c r="K36" i="45"/>
  <c r="L35" i="45"/>
  <c r="K35" i="45"/>
  <c r="L34" i="45"/>
  <c r="K34" i="45"/>
  <c r="L33" i="45"/>
  <c r="K33" i="45"/>
  <c r="L32" i="45"/>
  <c r="K32" i="45"/>
  <c r="L31" i="45"/>
  <c r="K31" i="45"/>
  <c r="L30" i="45"/>
  <c r="K30" i="45"/>
  <c r="L29" i="45"/>
  <c r="K29" i="45"/>
  <c r="L28" i="45"/>
  <c r="K28" i="45"/>
  <c r="L27" i="45"/>
  <c r="K27" i="45"/>
  <c r="L26" i="45"/>
  <c r="K26" i="45"/>
  <c r="L25" i="45"/>
  <c r="K25" i="45"/>
  <c r="L24" i="45"/>
  <c r="K24" i="45"/>
  <c r="L23" i="45"/>
  <c r="K23" i="45"/>
  <c r="L22" i="45"/>
  <c r="K22" i="45"/>
  <c r="L21" i="45"/>
  <c r="K21" i="45"/>
  <c r="L20" i="45"/>
  <c r="K20" i="45"/>
  <c r="L19" i="45"/>
  <c r="K19" i="45"/>
  <c r="L18" i="45"/>
  <c r="K18" i="45"/>
  <c r="L17" i="45"/>
  <c r="K17" i="45"/>
  <c r="L16" i="45"/>
  <c r="K16" i="45"/>
  <c r="L15" i="45"/>
  <c r="K15" i="45"/>
  <c r="L14" i="45"/>
  <c r="K14" i="45"/>
  <c r="L12" i="45"/>
  <c r="K12" i="45"/>
  <c r="L11" i="45"/>
  <c r="T11" i="45" s="1"/>
  <c r="S11" i="45" s="1"/>
  <c r="K11" i="45"/>
  <c r="L10" i="45"/>
  <c r="T10" i="45" s="1"/>
  <c r="S10" i="45" s="1"/>
  <c r="K10" i="45"/>
  <c r="K9" i="45"/>
  <c r="L8" i="45"/>
  <c r="K8" i="45"/>
  <c r="L7" i="45"/>
  <c r="K7" i="45"/>
  <c r="L6" i="45"/>
  <c r="O22" i="44"/>
  <c r="N22" i="44" s="1"/>
  <c r="M22" i="44"/>
  <c r="O21" i="44"/>
  <c r="N21" i="44" s="1"/>
  <c r="M21" i="44"/>
  <c r="L21" i="44" s="1"/>
  <c r="O20" i="44"/>
  <c r="N20" i="44" s="1"/>
  <c r="M20" i="44"/>
  <c r="L20" i="44" s="1"/>
  <c r="G20" i="44"/>
  <c r="O19" i="44"/>
  <c r="N19" i="44" s="1"/>
  <c r="M19" i="44"/>
  <c r="L19" i="44" s="1"/>
  <c r="G19" i="44"/>
  <c r="O18" i="44"/>
  <c r="N18" i="44" s="1"/>
  <c r="M18" i="44"/>
  <c r="L18" i="44" s="1"/>
  <c r="G18" i="44"/>
  <c r="O17" i="44"/>
  <c r="N17" i="44" s="1"/>
  <c r="M17" i="44"/>
  <c r="L17" i="44" s="1"/>
  <c r="G17" i="44"/>
  <c r="O16" i="44"/>
  <c r="N16" i="44" s="1"/>
  <c r="M16" i="44"/>
  <c r="L16" i="44" s="1"/>
  <c r="G16" i="44"/>
  <c r="O15" i="44"/>
  <c r="N15" i="44" s="1"/>
  <c r="M15" i="44"/>
  <c r="L15" i="44" s="1"/>
  <c r="G15" i="44"/>
  <c r="O14" i="44"/>
  <c r="N14" i="44" s="1"/>
  <c r="M14" i="44"/>
  <c r="L14" i="44" s="1"/>
  <c r="G14" i="44"/>
  <c r="O13" i="44"/>
  <c r="N13" i="44" s="1"/>
  <c r="M13" i="44"/>
  <c r="L13" i="44" s="1"/>
  <c r="G13" i="44"/>
  <c r="O12" i="44"/>
  <c r="N12" i="44" s="1"/>
  <c r="M12" i="44"/>
  <c r="L12" i="44" s="1"/>
  <c r="G12" i="44"/>
  <c r="O11" i="44"/>
  <c r="N11" i="44" s="1"/>
  <c r="M11" i="44"/>
  <c r="L11" i="44" s="1"/>
  <c r="G11" i="44"/>
  <c r="O10" i="44"/>
  <c r="N10" i="44" s="1"/>
  <c r="M10" i="44"/>
  <c r="L10" i="44" s="1"/>
  <c r="O9" i="44"/>
  <c r="M9" i="44"/>
  <c r="L9" i="44" s="1"/>
  <c r="O8" i="44"/>
  <c r="N8" i="44" s="1"/>
  <c r="M8" i="44"/>
  <c r="L8" i="44" s="1"/>
  <c r="O7" i="44"/>
  <c r="AC110" i="22"/>
  <c r="AC109" i="22"/>
  <c r="AC108" i="22"/>
  <c r="AC107" i="22"/>
  <c r="AC103" i="22"/>
  <c r="AC102" i="22"/>
  <c r="AC101" i="22"/>
  <c r="AC100" i="22"/>
  <c r="AC99" i="22"/>
  <c r="AC98" i="22"/>
  <c r="AC95" i="22"/>
  <c r="AC106" i="22"/>
  <c r="AC94" i="22"/>
  <c r="AC93" i="22"/>
  <c r="AC92" i="22"/>
  <c r="AC91" i="22"/>
  <c r="AC88" i="22"/>
  <c r="AC87" i="22"/>
  <c r="AC86" i="22"/>
  <c r="AC84" i="22"/>
  <c r="AC90" i="22"/>
  <c r="C96" i="22"/>
  <c r="C108" i="22"/>
  <c r="C110" i="22"/>
  <c r="C109" i="22"/>
  <c r="C106" i="22"/>
  <c r="C104" i="22"/>
  <c r="C101" i="22"/>
  <c r="C100" i="22"/>
  <c r="C98" i="22"/>
  <c r="C93" i="22"/>
  <c r="C92" i="22"/>
  <c r="C90" i="22"/>
  <c r="C88" i="22"/>
  <c r="C85" i="22"/>
  <c r="C80" i="22"/>
  <c r="BB104" i="22"/>
  <c r="AE104" i="22"/>
  <c r="AI104" i="22"/>
  <c r="AM104" i="22"/>
  <c r="AQ104" i="22"/>
  <c r="AU104" i="22"/>
  <c r="AY104" i="22"/>
  <c r="AF104" i="22"/>
  <c r="AJ104" i="22"/>
  <c r="AN104" i="22"/>
  <c r="AR104" i="22"/>
  <c r="AV104" i="22"/>
  <c r="AZ104" i="22"/>
  <c r="AG104" i="22"/>
  <c r="AK104" i="22"/>
  <c r="AO104" i="22"/>
  <c r="AS104" i="22"/>
  <c r="AW104" i="22"/>
  <c r="BA104" i="22"/>
  <c r="AD104" i="22"/>
  <c r="AH104" i="22"/>
  <c r="AL104" i="22"/>
  <c r="AP104" i="22"/>
  <c r="AT104" i="22"/>
  <c r="AX104" i="22"/>
  <c r="B61" i="22"/>
  <c r="H91" i="22"/>
  <c r="X91" i="22"/>
  <c r="O91" i="22"/>
  <c r="K91" i="22"/>
  <c r="G91" i="22"/>
  <c r="N91" i="22"/>
  <c r="I91" i="22"/>
  <c r="D98" i="22"/>
  <c r="L91" i="22"/>
  <c r="AB91" i="22"/>
  <c r="U91" i="22"/>
  <c r="Q91" i="22"/>
  <c r="M91" i="22"/>
  <c r="S91" i="22"/>
  <c r="J91" i="22"/>
  <c r="AA91" i="22"/>
  <c r="D91" i="22"/>
  <c r="G88" i="22"/>
  <c r="W88" i="22"/>
  <c r="P88" i="22"/>
  <c r="E88" i="22"/>
  <c r="N88" i="22"/>
  <c r="Y88" i="22"/>
  <c r="D88" i="22"/>
  <c r="J92" i="22"/>
  <c r="P96" i="22"/>
  <c r="G96" i="22"/>
  <c r="I96" i="22"/>
  <c r="E96" i="22"/>
  <c r="Z96" i="22"/>
  <c r="K96" i="22"/>
  <c r="I100" i="22"/>
  <c r="G104" i="22"/>
  <c r="W104" i="22"/>
  <c r="P104" i="22"/>
  <c r="E104" i="22"/>
  <c r="U104" i="22"/>
  <c r="F104" i="22"/>
  <c r="Z104" i="22"/>
  <c r="I108" i="22"/>
  <c r="W108" i="22"/>
  <c r="P91" i="22"/>
  <c r="Z91" i="22"/>
  <c r="R91" i="22"/>
  <c r="K88" i="22"/>
  <c r="AA88" i="22"/>
  <c r="T88" i="22"/>
  <c r="M88" i="22"/>
  <c r="V88" i="22"/>
  <c r="J88" i="22"/>
  <c r="H92" i="22"/>
  <c r="S92" i="22"/>
  <c r="T96" i="22"/>
  <c r="M96" i="22"/>
  <c r="N96" i="22"/>
  <c r="J96" i="22"/>
  <c r="V96" i="22"/>
  <c r="Q96" i="22"/>
  <c r="E100" i="22"/>
  <c r="K104" i="22"/>
  <c r="AA104" i="22"/>
  <c r="T104" i="22"/>
  <c r="I104" i="22"/>
  <c r="Y104" i="22"/>
  <c r="V104" i="22"/>
  <c r="X108" i="22"/>
  <c r="V91" i="22"/>
  <c r="E84" i="22"/>
  <c r="S88" i="22"/>
  <c r="AB88" i="22"/>
  <c r="Q88" i="22"/>
  <c r="I92" i="22"/>
  <c r="L96" i="22"/>
  <c r="W96" i="22"/>
  <c r="U96" i="22"/>
  <c r="Z100" i="22"/>
  <c r="L104" i="22"/>
  <c r="Q104" i="22"/>
  <c r="D104" i="22"/>
  <c r="S107" i="22"/>
  <c r="L107" i="22"/>
  <c r="AB107" i="22"/>
  <c r="Q107" i="22"/>
  <c r="V107" i="22"/>
  <c r="D107" i="22"/>
  <c r="T91" i="22"/>
  <c r="W91" i="22"/>
  <c r="H88" i="22"/>
  <c r="U88" i="22"/>
  <c r="R88" i="22"/>
  <c r="V92" i="22"/>
  <c r="X96" i="22"/>
  <c r="S96" i="22"/>
  <c r="F96" i="22"/>
  <c r="S100" i="22"/>
  <c r="O104" i="22"/>
  <c r="X104" i="22"/>
  <c r="N104" i="22"/>
  <c r="G107" i="22"/>
  <c r="W107" i="22"/>
  <c r="P107" i="22"/>
  <c r="E107" i="22"/>
  <c r="U107" i="22"/>
  <c r="J107" i="22"/>
  <c r="E91" i="22"/>
  <c r="F88" i="22"/>
  <c r="AA92" i="22"/>
  <c r="Y96" i="22"/>
  <c r="Q100" i="22"/>
  <c r="AB104" i="22"/>
  <c r="K107" i="22"/>
  <c r="T107" i="22"/>
  <c r="Y107" i="22"/>
  <c r="H89" i="22"/>
  <c r="U89" i="22"/>
  <c r="T93" i="22"/>
  <c r="E97" i="22"/>
  <c r="V97" i="22"/>
  <c r="Y101" i="22"/>
  <c r="P105" i="22"/>
  <c r="U105" i="22"/>
  <c r="T99" i="22"/>
  <c r="J99" i="22"/>
  <c r="F99" i="22"/>
  <c r="AA99" i="22"/>
  <c r="W99" i="22"/>
  <c r="D99" i="22"/>
  <c r="X86" i="22"/>
  <c r="U86" i="22"/>
  <c r="L90" i="22"/>
  <c r="AB90" i="22"/>
  <c r="W90" i="22"/>
  <c r="Y90" i="22"/>
  <c r="U90" i="22"/>
  <c r="F90" i="22"/>
  <c r="H94" i="22"/>
  <c r="X94" i="22"/>
  <c r="R94" i="22"/>
  <c r="S94" i="22"/>
  <c r="O94" i="22"/>
  <c r="AA94" i="22"/>
  <c r="V94" i="22"/>
  <c r="T98" i="22"/>
  <c r="M98" i="22"/>
  <c r="N98" i="22"/>
  <c r="J98" i="22"/>
  <c r="Q98" i="22"/>
  <c r="K98" i="22"/>
  <c r="S102" i="22"/>
  <c r="L102" i="22"/>
  <c r="AB102" i="22"/>
  <c r="Q102" i="22"/>
  <c r="R102" i="22"/>
  <c r="D102" i="22"/>
  <c r="O106" i="22"/>
  <c r="H106" i="22"/>
  <c r="X106" i="22"/>
  <c r="M106" i="22"/>
  <c r="N106" i="22"/>
  <c r="J106" i="22"/>
  <c r="L110" i="22"/>
  <c r="AB110" i="22"/>
  <c r="Q110" i="22"/>
  <c r="R110" i="22"/>
  <c r="AA110" i="22"/>
  <c r="D110" i="22"/>
  <c r="F91" i="22"/>
  <c r="O88" i="22"/>
  <c r="I88" i="22"/>
  <c r="W92" i="22"/>
  <c r="H96" i="22"/>
  <c r="O96" i="22"/>
  <c r="M104" i="22"/>
  <c r="O107" i="22"/>
  <c r="X107" i="22"/>
  <c r="F107" i="22"/>
  <c r="Z89" i="22"/>
  <c r="R89" i="22"/>
  <c r="K93" i="22"/>
  <c r="W97" i="22"/>
  <c r="K105" i="22"/>
  <c r="M109" i="22"/>
  <c r="R107" i="22"/>
  <c r="H99" i="22"/>
  <c r="X99" i="22"/>
  <c r="O99" i="22"/>
  <c r="K99" i="22"/>
  <c r="G99" i="22"/>
  <c r="N99" i="22"/>
  <c r="I99" i="22"/>
  <c r="L86" i="22"/>
  <c r="AB86" i="22"/>
  <c r="P90" i="22"/>
  <c r="G90" i="22"/>
  <c r="I90" i="22"/>
  <c r="E90" i="22"/>
  <c r="Z90" i="22"/>
  <c r="AA90" i="22"/>
  <c r="L94" i="22"/>
  <c r="AB94" i="22"/>
  <c r="W94" i="22"/>
  <c r="Y94" i="22"/>
  <c r="U94" i="22"/>
  <c r="K94" i="22"/>
  <c r="H98" i="22"/>
  <c r="X98" i="22"/>
  <c r="R98" i="22"/>
  <c r="S98" i="22"/>
  <c r="O98" i="22"/>
  <c r="V98" i="22"/>
  <c r="G102" i="22"/>
  <c r="W102" i="22"/>
  <c r="P102" i="22"/>
  <c r="E102" i="22"/>
  <c r="U102" i="22"/>
  <c r="F102" i="22"/>
  <c r="J102" i="22"/>
  <c r="S106" i="22"/>
  <c r="L106" i="22"/>
  <c r="AB106" i="22"/>
  <c r="Q106" i="22"/>
  <c r="R106" i="22"/>
  <c r="D106" i="22"/>
  <c r="P110" i="22"/>
  <c r="E110" i="22"/>
  <c r="U110" i="22"/>
  <c r="Z110" i="22"/>
  <c r="F110" i="22"/>
  <c r="G110" i="22"/>
  <c r="L92" i="22"/>
  <c r="R96" i="22"/>
  <c r="J104" i="22"/>
  <c r="H107" i="22"/>
  <c r="N107" i="22"/>
  <c r="Q89" i="22"/>
  <c r="U97" i="22"/>
  <c r="P99" i="22"/>
  <c r="Z99" i="22"/>
  <c r="R99" i="22"/>
  <c r="AA86" i="22"/>
  <c r="X90" i="22"/>
  <c r="S90" i="22"/>
  <c r="V90" i="22"/>
  <c r="T94" i="22"/>
  <c r="N94" i="22"/>
  <c r="F94" i="22"/>
  <c r="P98" i="22"/>
  <c r="I98" i="22"/>
  <c r="Z98" i="22"/>
  <c r="O102" i="22"/>
  <c r="X102" i="22"/>
  <c r="N102" i="22"/>
  <c r="K106" i="22"/>
  <c r="T106" i="22"/>
  <c r="Y106" i="22"/>
  <c r="H110" i="22"/>
  <c r="M110" i="22"/>
  <c r="S110" i="22"/>
  <c r="W110" i="22"/>
  <c r="AB97" i="22"/>
  <c r="S105" i="22"/>
  <c r="E99" i="22"/>
  <c r="Y99" i="22"/>
  <c r="R90" i="22"/>
  <c r="D90" i="22"/>
  <c r="J94" i="22"/>
  <c r="G98" i="22"/>
  <c r="AA98" i="22"/>
  <c r="M102" i="22"/>
  <c r="AA106" i="22"/>
  <c r="I106" i="22"/>
  <c r="X110" i="22"/>
  <c r="V110" i="22"/>
  <c r="Z88" i="22"/>
  <c r="X100" i="22"/>
  <c r="AA107" i="22"/>
  <c r="Y91" i="22"/>
  <c r="L88" i="22"/>
  <c r="AA96" i="22"/>
  <c r="S104" i="22"/>
  <c r="I107" i="22"/>
  <c r="S97" i="22"/>
  <c r="X105" i="22"/>
  <c r="Q109" i="22"/>
  <c r="AB99" i="22"/>
  <c r="Q99" i="22"/>
  <c r="S99" i="22"/>
  <c r="N86" i="22"/>
  <c r="D86" i="22"/>
  <c r="M90" i="22"/>
  <c r="J90" i="22"/>
  <c r="K90" i="22"/>
  <c r="G94" i="22"/>
  <c r="E94" i="22"/>
  <c r="Q94" i="22"/>
  <c r="AB98" i="22"/>
  <c r="Y98" i="22"/>
  <c r="F98" i="22"/>
  <c r="AA102" i="22"/>
  <c r="I102" i="22"/>
  <c r="V102" i="22"/>
  <c r="W106" i="22"/>
  <c r="E106" i="22"/>
  <c r="F106" i="22"/>
  <c r="T110" i="22"/>
  <c r="Y110" i="22"/>
  <c r="N110" i="22"/>
  <c r="X88" i="22"/>
  <c r="U92" i="22"/>
  <c r="D96" i="22"/>
  <c r="H104" i="22"/>
  <c r="Q108" i="22"/>
  <c r="M107" i="22"/>
  <c r="N89" i="22"/>
  <c r="V99" i="22"/>
  <c r="H90" i="22"/>
  <c r="O90" i="22"/>
  <c r="M94" i="22"/>
  <c r="D94" i="22"/>
  <c r="E98" i="22"/>
  <c r="H102" i="22"/>
  <c r="Z102" i="22"/>
  <c r="V106" i="22"/>
  <c r="J110" i="22"/>
  <c r="AB96" i="22"/>
  <c r="R104" i="22"/>
  <c r="Z107" i="22"/>
  <c r="O89" i="22"/>
  <c r="AB109" i="22"/>
  <c r="M99" i="22"/>
  <c r="N90" i="22"/>
  <c r="Z94" i="22"/>
  <c r="K102" i="22"/>
  <c r="P106" i="22"/>
  <c r="K110" i="22"/>
  <c r="P94" i="22"/>
  <c r="Y102" i="22"/>
  <c r="N105" i="22"/>
  <c r="U99" i="22"/>
  <c r="T90" i="22"/>
  <c r="U98" i="22"/>
  <c r="I110" i="22"/>
  <c r="Q90" i="22"/>
  <c r="L98" i="22"/>
  <c r="T102" i="22"/>
  <c r="U106" i="22"/>
  <c r="O110" i="22"/>
  <c r="L99" i="22"/>
  <c r="W98" i="22"/>
  <c r="Z106" i="22"/>
  <c r="I94" i="22"/>
  <c r="G106" i="22"/>
  <c r="L11" i="16"/>
  <c r="J11" i="16"/>
  <c r="K11" i="16"/>
  <c r="M11" i="16"/>
  <c r="N11" i="16"/>
  <c r="J12" i="16"/>
  <c r="K12" i="16"/>
  <c r="L12" i="16"/>
  <c r="M12" i="16"/>
  <c r="N12" i="16"/>
  <c r="J13" i="16"/>
  <c r="K13" i="16"/>
  <c r="L13" i="16"/>
  <c r="M13" i="16"/>
  <c r="N13" i="16"/>
  <c r="J14" i="16"/>
  <c r="K14" i="16"/>
  <c r="L14" i="16"/>
  <c r="M14" i="16"/>
  <c r="N14" i="16"/>
  <c r="J15" i="16"/>
  <c r="K15" i="16"/>
  <c r="L15" i="16"/>
  <c r="M15" i="16"/>
  <c r="N15" i="16"/>
  <c r="A7" i="22"/>
  <c r="A8" i="22"/>
  <c r="A9" i="22"/>
  <c r="A10" i="22"/>
  <c r="A11" i="22"/>
  <c r="A12" i="22"/>
  <c r="A13" i="22"/>
  <c r="A14" i="22"/>
  <c r="A15" i="22"/>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54" i="22"/>
  <c r="A55" i="22"/>
  <c r="AK94" i="22"/>
  <c r="AE94" i="22"/>
  <c r="AI94" i="22"/>
  <c r="AM94" i="22"/>
  <c r="AQ94" i="22"/>
  <c r="AU94" i="22"/>
  <c r="AY94" i="22"/>
  <c r="AG94" i="22"/>
  <c r="AL94" i="22"/>
  <c r="AR94" i="22"/>
  <c r="AW94" i="22"/>
  <c r="BB94" i="22"/>
  <c r="AH94" i="22"/>
  <c r="AN94" i="22"/>
  <c r="AS94" i="22"/>
  <c r="AX94" i="22"/>
  <c r="AD94" i="22"/>
  <c r="AJ94" i="22"/>
  <c r="AO94" i="22"/>
  <c r="AT94" i="22"/>
  <c r="AZ94" i="22"/>
  <c r="BA94" i="22"/>
  <c r="AF94" i="22"/>
  <c r="AR92" i="22"/>
  <c r="AK92" i="22"/>
  <c r="AS92" i="22"/>
  <c r="AW92" i="22"/>
  <c r="AT92" i="22"/>
  <c r="AE92" i="22"/>
  <c r="AJ92" i="22"/>
  <c r="AL92" i="22"/>
  <c r="AV92" i="22"/>
  <c r="BB92" i="22"/>
  <c r="AV94" i="22"/>
  <c r="AP94" i="22"/>
  <c r="B26" i="16"/>
  <c r="B25" i="16"/>
  <c r="B24" i="16"/>
  <c r="B21" i="16"/>
  <c r="B23" i="16"/>
  <c r="B22" i="16"/>
  <c r="B19" i="16"/>
  <c r="B20" i="16"/>
  <c r="B18" i="16"/>
  <c r="B17" i="16"/>
  <c r="B16" i="16"/>
  <c r="B14" i="16"/>
  <c r="B13" i="16"/>
  <c r="B10" i="16"/>
  <c r="B15" i="16"/>
  <c r="B12" i="16"/>
  <c r="B11" i="16"/>
  <c r="B9" i="16"/>
  <c r="B8" i="16"/>
  <c r="B7" i="16"/>
  <c r="B6" i="16"/>
  <c r="B5" i="16"/>
  <c r="B4" i="16"/>
  <c r="B3" i="16"/>
  <c r="B27" i="16"/>
  <c r="AZ110" i="22"/>
  <c r="AV110" i="22"/>
  <c r="AR110" i="22"/>
  <c r="AN110" i="22"/>
  <c r="AY110" i="22"/>
  <c r="AU110" i="22"/>
  <c r="AQ110" i="22"/>
  <c r="BB110" i="22"/>
  <c r="AX110" i="22"/>
  <c r="AT110" i="22"/>
  <c r="AP110" i="22"/>
  <c r="AL110" i="22"/>
  <c r="AH110" i="22"/>
  <c r="AD110" i="22"/>
  <c r="AO110" i="22"/>
  <c r="AI110" i="22"/>
  <c r="AS110" i="22"/>
  <c r="AE110" i="22"/>
  <c r="BA110" i="22"/>
  <c r="AM110" i="22"/>
  <c r="AG110" i="22"/>
  <c r="AW110" i="22"/>
  <c r="AK110" i="22"/>
  <c r="AF110" i="22"/>
  <c r="AJ110" i="22"/>
  <c r="AZ102" i="22"/>
  <c r="AV102" i="22"/>
  <c r="AR102" i="22"/>
  <c r="AN102" i="22"/>
  <c r="AJ102" i="22"/>
  <c r="AF102" i="22"/>
  <c r="AO102" i="22"/>
  <c r="AY102" i="22"/>
  <c r="AU102" i="22"/>
  <c r="AQ102" i="22"/>
  <c r="AM102" i="22"/>
  <c r="AI102" i="22"/>
  <c r="AE102" i="22"/>
  <c r="AS102" i="22"/>
  <c r="AG102" i="22"/>
  <c r="BB102" i="22"/>
  <c r="AX102" i="22"/>
  <c r="AT102" i="22"/>
  <c r="AP102" i="22"/>
  <c r="AL102" i="22"/>
  <c r="AH102" i="22"/>
  <c r="AD102" i="22"/>
  <c r="BA102" i="22"/>
  <c r="AW102" i="22"/>
  <c r="AK102" i="22"/>
  <c r="AZ105" i="22"/>
  <c r="AR105" i="22"/>
  <c r="AN105" i="22"/>
  <c r="AW105" i="22"/>
  <c r="AY105" i="22"/>
  <c r="AQ105" i="22"/>
  <c r="AM105" i="22"/>
  <c r="BA105" i="22"/>
  <c r="AG105" i="22"/>
  <c r="AX105" i="22"/>
  <c r="AT105" i="22"/>
  <c r="AH105" i="22"/>
  <c r="AK105" i="22"/>
  <c r="AL108" i="22"/>
  <c r="AD108" i="22"/>
  <c r="BA108" i="22"/>
  <c r="AR108" i="22"/>
  <c r="AU108" i="22"/>
  <c r="AO108" i="22"/>
  <c r="AS108" i="22"/>
  <c r="AI108" i="22"/>
  <c r="AW108" i="22"/>
  <c r="AZ109" i="22"/>
  <c r="AS109" i="22"/>
  <c r="AV109" i="22"/>
  <c r="BB107" i="22"/>
  <c r="AX107" i="22"/>
  <c r="AT107" i="22"/>
  <c r="AP107" i="22"/>
  <c r="AL107" i="22"/>
  <c r="AH107" i="22"/>
  <c r="AD107" i="22"/>
  <c r="AW107" i="22"/>
  <c r="AR107" i="22"/>
  <c r="AM107" i="22"/>
  <c r="AG107" i="22"/>
  <c r="AI107" i="22"/>
  <c r="BA107" i="22"/>
  <c r="AV107" i="22"/>
  <c r="AQ107" i="22"/>
  <c r="AK107" i="22"/>
  <c r="AF107" i="22"/>
  <c r="AS107" i="22"/>
  <c r="AZ107" i="22"/>
  <c r="AU107" i="22"/>
  <c r="AO107" i="22"/>
  <c r="AJ107" i="22"/>
  <c r="AE107" i="22"/>
  <c r="AY107" i="22"/>
  <c r="AN107" i="22"/>
  <c r="AZ106" i="22"/>
  <c r="AV106" i="22"/>
  <c r="AR106" i="22"/>
  <c r="AN106" i="22"/>
  <c r="AJ106" i="22"/>
  <c r="AF106" i="22"/>
  <c r="AS106" i="22"/>
  <c r="AG106" i="22"/>
  <c r="AY106" i="22"/>
  <c r="AU106" i="22"/>
  <c r="AQ106" i="22"/>
  <c r="AM106" i="22"/>
  <c r="AI106" i="22"/>
  <c r="AE106" i="22"/>
  <c r="AK106" i="22"/>
  <c r="BB106" i="22"/>
  <c r="AX106" i="22"/>
  <c r="AT106" i="22"/>
  <c r="AP106" i="22"/>
  <c r="AL106" i="22"/>
  <c r="AH106" i="22"/>
  <c r="AD106" i="22"/>
  <c r="BA106" i="22"/>
  <c r="AW106" i="22"/>
  <c r="AO106" i="22"/>
  <c r="BB91" i="22"/>
  <c r="AX91" i="22"/>
  <c r="AT91" i="22"/>
  <c r="AP91" i="22"/>
  <c r="AL91" i="22"/>
  <c r="AH91" i="22"/>
  <c r="AD91" i="22"/>
  <c r="BA91" i="22"/>
  <c r="AW91" i="22"/>
  <c r="AS91" i="22"/>
  <c r="AO91" i="22"/>
  <c r="AK91" i="22"/>
  <c r="AG91" i="22"/>
  <c r="AU91" i="22"/>
  <c r="AM91" i="22"/>
  <c r="AE91" i="22"/>
  <c r="AZ91" i="22"/>
  <c r="AR91" i="22"/>
  <c r="AJ91" i="22"/>
  <c r="AY91" i="22"/>
  <c r="AI91" i="22"/>
  <c r="AV91" i="22"/>
  <c r="AF91" i="22"/>
  <c r="AN91" i="22"/>
  <c r="AQ91" i="22"/>
  <c r="BB96" i="22"/>
  <c r="AX96" i="22"/>
  <c r="AT96" i="22"/>
  <c r="AP96" i="22"/>
  <c r="AL96" i="22"/>
  <c r="AH96" i="22"/>
  <c r="AD96" i="22"/>
  <c r="BA96" i="22"/>
  <c r="AW96" i="22"/>
  <c r="AS96" i="22"/>
  <c r="AO96" i="22"/>
  <c r="AK96" i="22"/>
  <c r="AG96" i="22"/>
  <c r="AV96" i="22"/>
  <c r="AN96" i="22"/>
  <c r="AF96" i="22"/>
  <c r="AU96" i="22"/>
  <c r="AM96" i="22"/>
  <c r="AE96" i="22"/>
  <c r="AZ96" i="22"/>
  <c r="AR96" i="22"/>
  <c r="AJ96" i="22"/>
  <c r="AI96" i="22"/>
  <c r="AQ96" i="22"/>
  <c r="AY96" i="22"/>
  <c r="AD93" i="22"/>
  <c r="AQ93" i="22"/>
  <c r="AE93" i="22"/>
  <c r="AY88" i="22"/>
  <c r="AU88" i="22"/>
  <c r="AQ88" i="22"/>
  <c r="AM88" i="22"/>
  <c r="AI88" i="22"/>
  <c r="AE88" i="22"/>
  <c r="BB88" i="22"/>
  <c r="AX88" i="22"/>
  <c r="AT88" i="22"/>
  <c r="AP88" i="22"/>
  <c r="AL88" i="22"/>
  <c r="AH88" i="22"/>
  <c r="AD88" i="22"/>
  <c r="AZ88" i="22"/>
  <c r="AR88" i="22"/>
  <c r="AJ88" i="22"/>
  <c r="AW88" i="22"/>
  <c r="AO88" i="22"/>
  <c r="AG88" i="22"/>
  <c r="BA88" i="22"/>
  <c r="AK88" i="22"/>
  <c r="AV88" i="22"/>
  <c r="AF88" i="22"/>
  <c r="AS88" i="22"/>
  <c r="AN88" i="22"/>
  <c r="AU86" i="22"/>
  <c r="AQ86" i="22"/>
  <c r="AP86" i="22"/>
  <c r="AL86" i="22"/>
  <c r="AO86" i="22"/>
  <c r="AG86" i="22"/>
  <c r="BB98" i="22"/>
  <c r="AX98" i="22"/>
  <c r="AT98" i="22"/>
  <c r="AP98" i="22"/>
  <c r="AL98" i="22"/>
  <c r="AH98" i="22"/>
  <c r="AD98" i="22"/>
  <c r="BA98" i="22"/>
  <c r="AW98" i="22"/>
  <c r="AS98" i="22"/>
  <c r="AO98" i="22"/>
  <c r="AK98" i="22"/>
  <c r="AG98" i="22"/>
  <c r="AZ98" i="22"/>
  <c r="AR98" i="22"/>
  <c r="AJ98" i="22"/>
  <c r="AY98" i="22"/>
  <c r="AQ98" i="22"/>
  <c r="AI98" i="22"/>
  <c r="AV98" i="22"/>
  <c r="AN98" i="22"/>
  <c r="AF98" i="22"/>
  <c r="AU98" i="22"/>
  <c r="AM98" i="22"/>
  <c r="AE98" i="22"/>
  <c r="BB99" i="22"/>
  <c r="AX99" i="22"/>
  <c r="AT99" i="22"/>
  <c r="AP99" i="22"/>
  <c r="AL99" i="22"/>
  <c r="AH99" i="22"/>
  <c r="AD99" i="22"/>
  <c r="BA99" i="22"/>
  <c r="AW99" i="22"/>
  <c r="AS99" i="22"/>
  <c r="AO99" i="22"/>
  <c r="AK99" i="22"/>
  <c r="AG99" i="22"/>
  <c r="AU99" i="22"/>
  <c r="AM99" i="22"/>
  <c r="AE99" i="22"/>
  <c r="AZ99" i="22"/>
  <c r="AR99" i="22"/>
  <c r="AJ99" i="22"/>
  <c r="AY99" i="22"/>
  <c r="AQ99" i="22"/>
  <c r="AI99" i="22"/>
  <c r="AN99" i="22"/>
  <c r="AF99" i="22"/>
  <c r="AV99" i="22"/>
  <c r="BB97" i="22"/>
  <c r="AX97" i="22"/>
  <c r="AT97" i="22"/>
  <c r="AP97" i="22"/>
  <c r="AL97" i="22"/>
  <c r="AH97" i="22"/>
  <c r="AD97" i="22"/>
  <c r="BA97" i="22"/>
  <c r="AW97" i="22"/>
  <c r="AS97" i="22"/>
  <c r="AO97" i="22"/>
  <c r="AK97" i="22"/>
  <c r="AG97" i="22"/>
  <c r="AY97" i="22"/>
  <c r="AQ97" i="22"/>
  <c r="AI97" i="22"/>
  <c r="AV97" i="22"/>
  <c r="AN97" i="22"/>
  <c r="AF97" i="22"/>
  <c r="AU97" i="22"/>
  <c r="AM97" i="22"/>
  <c r="AE97" i="22"/>
  <c r="AZ97" i="22"/>
  <c r="AJ97" i="22"/>
  <c r="AR97" i="22"/>
  <c r="BB90" i="22"/>
  <c r="AX90" i="22"/>
  <c r="AT90" i="22"/>
  <c r="BA90" i="22"/>
  <c r="AW90" i="22"/>
  <c r="AS90" i="22"/>
  <c r="AO90" i="22"/>
  <c r="AK90" i="22"/>
  <c r="AG90" i="22"/>
  <c r="AZ90" i="22"/>
  <c r="AR90" i="22"/>
  <c r="AM90" i="22"/>
  <c r="AH90" i="22"/>
  <c r="AY90" i="22"/>
  <c r="AQ90" i="22"/>
  <c r="AL90" i="22"/>
  <c r="AF90" i="22"/>
  <c r="AN90" i="22"/>
  <c r="AD90" i="22"/>
  <c r="AV90" i="22"/>
  <c r="AJ90" i="22"/>
  <c r="AP90" i="22"/>
  <c r="AI90" i="22"/>
  <c r="AU90" i="22"/>
  <c r="AE90" i="22"/>
  <c r="BA89" i="22"/>
  <c r="AW89" i="22"/>
  <c r="AS89" i="22"/>
  <c r="AO89" i="22"/>
  <c r="AK89" i="22"/>
  <c r="AG89" i="22"/>
  <c r="AZ89" i="22"/>
  <c r="AU89" i="22"/>
  <c r="AP89" i="22"/>
  <c r="AJ89" i="22"/>
  <c r="AE89" i="22"/>
  <c r="AY89" i="22"/>
  <c r="AT89" i="22"/>
  <c r="AN89" i="22"/>
  <c r="AI89" i="22"/>
  <c r="AD89" i="22"/>
  <c r="BB89" i="22"/>
  <c r="AQ89" i="22"/>
  <c r="AF89" i="22"/>
  <c r="AX89" i="22"/>
  <c r="AM89" i="22"/>
  <c r="AL89" i="22"/>
  <c r="AH89" i="22"/>
  <c r="AV89" i="22"/>
  <c r="AR89" i="22"/>
  <c r="AG80" i="22"/>
  <c r="BB100" i="22"/>
  <c r="AG100" i="22"/>
  <c r="AQ100" i="22"/>
  <c r="AZ100" i="22"/>
  <c r="AK100" i="22"/>
  <c r="BA100" i="22"/>
  <c r="AO100" i="22"/>
  <c r="AT100" i="22"/>
  <c r="AJ100" i="22"/>
  <c r="AX100" i="22"/>
  <c r="AV101" i="22"/>
  <c r="AG101" i="22"/>
  <c r="AK101" i="22"/>
  <c r="P17" i="44" l="1"/>
  <c r="N82" i="22"/>
  <c r="BB105" i="22"/>
  <c r="AU105" i="22"/>
  <c r="AV105" i="22"/>
  <c r="O105" i="22"/>
  <c r="Y97" i="22"/>
  <c r="L97" i="22"/>
  <c r="N97" i="22"/>
  <c r="AA89" i="22"/>
  <c r="E105" i="22"/>
  <c r="Z97" i="22"/>
  <c r="X89" i="22"/>
  <c r="AT103" i="22"/>
  <c r="AD105" i="22"/>
  <c r="AS105" i="22"/>
  <c r="AO105" i="22"/>
  <c r="K97" i="22"/>
  <c r="J89" i="22"/>
  <c r="M89" i="22"/>
  <c r="Z105" i="22"/>
  <c r="AA97" i="22"/>
  <c r="AB89" i="22"/>
  <c r="W105" i="22"/>
  <c r="P97" i="22"/>
  <c r="G89" i="22"/>
  <c r="AL87" i="22"/>
  <c r="X97" i="22"/>
  <c r="T89" i="22"/>
  <c r="R105" i="22"/>
  <c r="S89" i="22"/>
  <c r="Y105" i="22"/>
  <c r="F97" i="22"/>
  <c r="L89" i="22"/>
  <c r="G105" i="22"/>
  <c r="AL105" i="22"/>
  <c r="AE105" i="22"/>
  <c r="AF105" i="22"/>
  <c r="H105" i="22"/>
  <c r="M105" i="22"/>
  <c r="G97" i="22"/>
  <c r="Y89" i="22"/>
  <c r="D97" i="22"/>
  <c r="Q105" i="22"/>
  <c r="I105" i="22"/>
  <c r="J97" i="22"/>
  <c r="K89" i="22"/>
  <c r="G87" i="22"/>
  <c r="D89" i="22"/>
  <c r="AP105" i="22"/>
  <c r="AI105" i="22"/>
  <c r="AJ105" i="22"/>
  <c r="H97" i="22"/>
  <c r="AB105" i="22"/>
  <c r="F89" i="22"/>
  <c r="O97" i="22"/>
  <c r="L105" i="22"/>
  <c r="T105" i="22"/>
  <c r="T97" i="22"/>
  <c r="D105" i="22"/>
  <c r="I97" i="22"/>
  <c r="W89" i="22"/>
  <c r="I89" i="22"/>
  <c r="Q97" i="22"/>
  <c r="F105" i="22"/>
  <c r="P89" i="22"/>
  <c r="E89" i="22"/>
  <c r="V105" i="22"/>
  <c r="M97" i="22"/>
  <c r="AA105" i="22"/>
  <c r="AK87" i="22"/>
  <c r="AQ87" i="22"/>
  <c r="AY103" i="22"/>
  <c r="M103" i="22"/>
  <c r="AV103" i="22"/>
  <c r="J87" i="22"/>
  <c r="W95" i="22"/>
  <c r="E6" i="45"/>
  <c r="A13" i="47"/>
  <c r="P95" i="22"/>
  <c r="AR95" i="22"/>
  <c r="S87" i="22"/>
  <c r="AS95" i="22"/>
  <c r="H87" i="22"/>
  <c r="E103" i="22"/>
  <c r="S103" i="22"/>
  <c r="AX95" i="22"/>
  <c r="K95" i="22"/>
  <c r="R109" i="45"/>
  <c r="Q109" i="45" s="1"/>
  <c r="T23" i="45"/>
  <c r="S23" i="45" s="1"/>
  <c r="R23" i="45"/>
  <c r="Q23" i="45" s="1"/>
  <c r="T21" i="45"/>
  <c r="S21" i="45" s="1"/>
  <c r="R21" i="45"/>
  <c r="Q21" i="45" s="1"/>
  <c r="T29" i="45"/>
  <c r="S29" i="45" s="1"/>
  <c r="R29" i="45"/>
  <c r="Q29" i="45" s="1"/>
  <c r="T33" i="45"/>
  <c r="S33" i="45" s="1"/>
  <c r="R33" i="45"/>
  <c r="Q33" i="45" s="1"/>
  <c r="T41" i="45"/>
  <c r="S41" i="45" s="1"/>
  <c r="R41" i="45"/>
  <c r="Q41" i="45" s="1"/>
  <c r="T45" i="45"/>
  <c r="S45" i="45" s="1"/>
  <c r="R45" i="45"/>
  <c r="Q45" i="45" s="1"/>
  <c r="P45" i="45" s="1"/>
  <c r="R53" i="45"/>
  <c r="Q53" i="45" s="1"/>
  <c r="P53" i="45" s="1"/>
  <c r="T53" i="45"/>
  <c r="S53" i="45" s="1"/>
  <c r="T65" i="45"/>
  <c r="S65" i="45" s="1"/>
  <c r="R65" i="45"/>
  <c r="Q65" i="45" s="1"/>
  <c r="T71" i="45"/>
  <c r="S71" i="45" s="1"/>
  <c r="R71" i="45"/>
  <c r="Q71" i="45" s="1"/>
  <c r="T83" i="45"/>
  <c r="S83" i="45" s="1"/>
  <c r="R83" i="45"/>
  <c r="Q83" i="45" s="1"/>
  <c r="T95" i="45"/>
  <c r="S95" i="45" s="1"/>
  <c r="R95" i="45"/>
  <c r="Q95" i="45" s="1"/>
  <c r="P95" i="45" s="1"/>
  <c r="T99" i="45"/>
  <c r="S99" i="45" s="1"/>
  <c r="R99" i="45"/>
  <c r="Q99" i="45" s="1"/>
  <c r="T105" i="45"/>
  <c r="S105" i="45" s="1"/>
  <c r="R105" i="45"/>
  <c r="Q105" i="45" s="1"/>
  <c r="P111" i="45"/>
  <c r="U111" i="45"/>
  <c r="T22" i="45"/>
  <c r="S22" i="45" s="1"/>
  <c r="R22" i="45"/>
  <c r="Q22" i="45" s="1"/>
  <c r="T34" i="45"/>
  <c r="S34" i="45" s="1"/>
  <c r="R34" i="45"/>
  <c r="Q34" i="45" s="1"/>
  <c r="P34" i="45" s="1"/>
  <c r="T46" i="45"/>
  <c r="S46" i="45" s="1"/>
  <c r="R46" i="45"/>
  <c r="Q46" i="45" s="1"/>
  <c r="T58" i="45"/>
  <c r="S58" i="45" s="1"/>
  <c r="R58" i="45"/>
  <c r="Q58" i="45" s="1"/>
  <c r="T88" i="45"/>
  <c r="S88" i="45" s="1"/>
  <c r="R88" i="45"/>
  <c r="Q88" i="45" s="1"/>
  <c r="T100" i="45"/>
  <c r="S100" i="45" s="1"/>
  <c r="R100" i="45"/>
  <c r="Q100" i="45" s="1"/>
  <c r="T106" i="45"/>
  <c r="S106" i="45" s="1"/>
  <c r="R106" i="45"/>
  <c r="Q106" i="45" s="1"/>
  <c r="P113" i="45"/>
  <c r="U113" i="45"/>
  <c r="T59" i="45"/>
  <c r="S59" i="45" s="1"/>
  <c r="R59" i="45"/>
  <c r="Q59" i="45" s="1"/>
  <c r="T63" i="45"/>
  <c r="S63" i="45" s="1"/>
  <c r="R63" i="45"/>
  <c r="Q63" i="45" s="1"/>
  <c r="T77" i="45"/>
  <c r="S77" i="45" s="1"/>
  <c r="R77" i="45"/>
  <c r="Q77" i="45" s="1"/>
  <c r="P77" i="45" s="1"/>
  <c r="T81" i="45"/>
  <c r="S81" i="45" s="1"/>
  <c r="R81" i="45"/>
  <c r="Q81" i="45" s="1"/>
  <c r="P81" i="45" s="1"/>
  <c r="T89" i="45"/>
  <c r="S89" i="45" s="1"/>
  <c r="R89" i="45"/>
  <c r="Q89" i="45" s="1"/>
  <c r="T93" i="45"/>
  <c r="S93" i="45" s="1"/>
  <c r="R93" i="45"/>
  <c r="Q93" i="45" s="1"/>
  <c r="T101" i="45"/>
  <c r="S101" i="45" s="1"/>
  <c r="R101" i="45"/>
  <c r="Q101" i="45" s="1"/>
  <c r="P101" i="45" s="1"/>
  <c r="T103" i="45"/>
  <c r="S103" i="45" s="1"/>
  <c r="R103" i="45"/>
  <c r="Q103" i="45" s="1"/>
  <c r="T107" i="45"/>
  <c r="S107" i="45" s="1"/>
  <c r="R107" i="45"/>
  <c r="Q107" i="45" s="1"/>
  <c r="P110" i="45"/>
  <c r="U110" i="45"/>
  <c r="R35" i="45"/>
  <c r="Q35" i="45" s="1"/>
  <c r="P35" i="45" s="1"/>
  <c r="T35" i="45"/>
  <c r="S35" i="45" s="1"/>
  <c r="T47" i="45"/>
  <c r="S47" i="45" s="1"/>
  <c r="R47" i="45"/>
  <c r="Q47" i="45" s="1"/>
  <c r="T40" i="45"/>
  <c r="S40" i="45" s="1"/>
  <c r="R40" i="45"/>
  <c r="Q40" i="45" s="1"/>
  <c r="R44" i="45"/>
  <c r="Q44" i="45" s="1"/>
  <c r="T44" i="45"/>
  <c r="S44" i="45" s="1"/>
  <c r="R64" i="45"/>
  <c r="Q64" i="45" s="1"/>
  <c r="T64" i="45"/>
  <c r="S64" i="45" s="1"/>
  <c r="T82" i="45"/>
  <c r="S82" i="45" s="1"/>
  <c r="R82" i="45"/>
  <c r="Q82" i="45" s="1"/>
  <c r="P82" i="45" s="1"/>
  <c r="T94" i="45"/>
  <c r="S94" i="45" s="1"/>
  <c r="R94" i="45"/>
  <c r="Q94" i="45" s="1"/>
  <c r="T98" i="45"/>
  <c r="S98" i="45" s="1"/>
  <c r="R98" i="45"/>
  <c r="Q98" i="45" s="1"/>
  <c r="T104" i="45"/>
  <c r="S104" i="45" s="1"/>
  <c r="R104" i="45"/>
  <c r="Q104" i="45" s="1"/>
  <c r="U112" i="45"/>
  <c r="P112" i="45"/>
  <c r="T39" i="45"/>
  <c r="S39" i="45" s="1"/>
  <c r="R39" i="45"/>
  <c r="Q39" i="45" s="1"/>
  <c r="T66" i="45"/>
  <c r="R66" i="45"/>
  <c r="E78" i="45"/>
  <c r="T78" i="45"/>
  <c r="R78" i="45"/>
  <c r="E18" i="45"/>
  <c r="T18" i="45"/>
  <c r="R18" i="45"/>
  <c r="E48" i="45"/>
  <c r="T48" i="45"/>
  <c r="R48" i="45"/>
  <c r="E60" i="45"/>
  <c r="T60" i="45"/>
  <c r="R60" i="45"/>
  <c r="R102" i="45"/>
  <c r="Q102" i="45" s="1"/>
  <c r="T102" i="45"/>
  <c r="S102" i="45" s="1"/>
  <c r="E36" i="45"/>
  <c r="R36" i="45"/>
  <c r="T36" i="45"/>
  <c r="T96" i="45"/>
  <c r="R96" i="45"/>
  <c r="T24" i="45"/>
  <c r="R24" i="45"/>
  <c r="T84" i="45"/>
  <c r="R84" i="45"/>
  <c r="T72" i="45"/>
  <c r="S72" i="45" s="1"/>
  <c r="R72" i="45"/>
  <c r="S108" i="45"/>
  <c r="U108" i="45" s="1"/>
  <c r="T109" i="45"/>
  <c r="S109" i="45" s="1"/>
  <c r="E30" i="45"/>
  <c r="T30" i="45"/>
  <c r="R30" i="45"/>
  <c r="E90" i="45"/>
  <c r="R90" i="45"/>
  <c r="T90" i="45"/>
  <c r="AO83" i="22"/>
  <c r="E42" i="45"/>
  <c r="T42" i="45"/>
  <c r="R42" i="45"/>
  <c r="T54" i="45"/>
  <c r="R54" i="45"/>
  <c r="P108" i="45"/>
  <c r="T16" i="45"/>
  <c r="S16" i="45" s="1"/>
  <c r="R16" i="45"/>
  <c r="Q16" i="45" s="1"/>
  <c r="R17" i="45"/>
  <c r="Q17" i="45" s="1"/>
  <c r="P17" i="45" s="1"/>
  <c r="T17" i="45"/>
  <c r="S17" i="45" s="1"/>
  <c r="L7" i="44"/>
  <c r="R12" i="45"/>
  <c r="N7" i="44"/>
  <c r="T12" i="45"/>
  <c r="R6" i="45"/>
  <c r="Q6" i="45" s="1"/>
  <c r="P6" i="45" s="1"/>
  <c r="T6" i="45"/>
  <c r="P103" i="22"/>
  <c r="AV95" i="22"/>
  <c r="AZ95" i="22"/>
  <c r="AW95" i="22"/>
  <c r="BB95" i="22"/>
  <c r="AS87" i="22"/>
  <c r="AP87" i="22"/>
  <c r="AU87" i="22"/>
  <c r="AG103" i="22"/>
  <c r="AX103" i="22"/>
  <c r="AK103" i="22"/>
  <c r="AZ103" i="22"/>
  <c r="E92" i="22"/>
  <c r="V87" i="22"/>
  <c r="V108" i="22"/>
  <c r="G100" i="22"/>
  <c r="O95" i="22"/>
  <c r="Y92" i="22"/>
  <c r="AA95" i="22"/>
  <c r="Z103" i="22"/>
  <c r="H108" i="22"/>
  <c r="F100" i="22"/>
  <c r="R92" i="22"/>
  <c r="AA108" i="22"/>
  <c r="M100" i="22"/>
  <c r="D92" i="22"/>
  <c r="H103" i="22"/>
  <c r="AD100" i="22"/>
  <c r="AF100" i="22"/>
  <c r="AU100" i="22"/>
  <c r="AF95" i="22"/>
  <c r="AE95" i="22"/>
  <c r="BA95" i="22"/>
  <c r="AO87" i="22"/>
  <c r="BA87" i="22"/>
  <c r="AT87" i="22"/>
  <c r="AY87" i="22"/>
  <c r="AO103" i="22"/>
  <c r="BB103" i="22"/>
  <c r="AS103" i="22"/>
  <c r="AN108" i="22"/>
  <c r="AZ108" i="22"/>
  <c r="AH108" i="22"/>
  <c r="AQ92" i="22"/>
  <c r="AY92" i="22"/>
  <c r="AO92" i="22"/>
  <c r="F87" i="22"/>
  <c r="M87" i="22"/>
  <c r="L108" i="22"/>
  <c r="Z87" i="22"/>
  <c r="M95" i="22"/>
  <c r="X95" i="22"/>
  <c r="K100" i="22"/>
  <c r="AB92" i="22"/>
  <c r="F95" i="22"/>
  <c r="Z92" i="22"/>
  <c r="AA103" i="22"/>
  <c r="G108" i="22"/>
  <c r="Y100" i="22"/>
  <c r="X92" i="22"/>
  <c r="Y103" i="22"/>
  <c r="Y108" i="22"/>
  <c r="L100" i="22"/>
  <c r="K92" i="22"/>
  <c r="W103" i="22"/>
  <c r="AM95" i="22"/>
  <c r="AX87" i="22"/>
  <c r="AW103" i="22"/>
  <c r="AR87" i="22"/>
  <c r="AE103" i="22"/>
  <c r="T87" i="22"/>
  <c r="Y87" i="22"/>
  <c r="T103" i="22"/>
  <c r="D103" i="22"/>
  <c r="AN100" i="22"/>
  <c r="AN95" i="22"/>
  <c r="AH95" i="22"/>
  <c r="AG87" i="22"/>
  <c r="AN87" i="22"/>
  <c r="BB87" i="22"/>
  <c r="AD103" i="22"/>
  <c r="AI103" i="22"/>
  <c r="AF103" i="22"/>
  <c r="AY108" i="22"/>
  <c r="AF108" i="22"/>
  <c r="AP108" i="22"/>
  <c r="AH92" i="22"/>
  <c r="AF92" i="22"/>
  <c r="AN92" i="22"/>
  <c r="AG92" i="22"/>
  <c r="I95" i="22"/>
  <c r="V95" i="22"/>
  <c r="AA87" i="22"/>
  <c r="D100" i="22"/>
  <c r="N87" i="22"/>
  <c r="L95" i="22"/>
  <c r="G92" i="22"/>
  <c r="Z108" i="22"/>
  <c r="T100" i="22"/>
  <c r="T95" i="22"/>
  <c r="O100" i="22"/>
  <c r="P92" i="22"/>
  <c r="D108" i="22"/>
  <c r="N100" i="22"/>
  <c r="K103" i="22"/>
  <c r="T108" i="22"/>
  <c r="N92" i="22"/>
  <c r="V103" i="22"/>
  <c r="AI95" i="22"/>
  <c r="F103" i="22"/>
  <c r="U95" i="22"/>
  <c r="H95" i="22"/>
  <c r="J95" i="22"/>
  <c r="AU95" i="22"/>
  <c r="AS100" i="22"/>
  <c r="AE100" i="22"/>
  <c r="AL100" i="22"/>
  <c r="AQ95" i="22"/>
  <c r="AG95" i="22"/>
  <c r="AL95" i="22"/>
  <c r="AW87" i="22"/>
  <c r="AV87" i="22"/>
  <c r="AE87" i="22"/>
  <c r="AH103" i="22"/>
  <c r="AM103" i="22"/>
  <c r="AJ103" i="22"/>
  <c r="AM108" i="22"/>
  <c r="AK108" i="22"/>
  <c r="AT108" i="22"/>
  <c r="AZ92" i="22"/>
  <c r="AI92" i="22"/>
  <c r="AM84" i="22"/>
  <c r="O87" i="22"/>
  <c r="Q95" i="22"/>
  <c r="O103" i="22"/>
  <c r="AB95" i="22"/>
  <c r="K87" i="22"/>
  <c r="W100" i="22"/>
  <c r="E87" i="22"/>
  <c r="R108" i="22"/>
  <c r="AB108" i="22"/>
  <c r="J108" i="22"/>
  <c r="AA100" i="22"/>
  <c r="F108" i="22"/>
  <c r="R100" i="22"/>
  <c r="F92" i="22"/>
  <c r="S108" i="22"/>
  <c r="V100" i="22"/>
  <c r="M92" i="22"/>
  <c r="R103" i="22"/>
  <c r="Q103" i="22"/>
  <c r="AD95" i="22"/>
  <c r="AF87" i="22"/>
  <c r="G103" i="22"/>
  <c r="AY100" i="22"/>
  <c r="AY95" i="22"/>
  <c r="AK95" i="22"/>
  <c r="AP95" i="22"/>
  <c r="AJ87" i="22"/>
  <c r="AD87" i="22"/>
  <c r="AI87" i="22"/>
  <c r="AL103" i="22"/>
  <c r="AQ103" i="22"/>
  <c r="AN103" i="22"/>
  <c r="AE108" i="22"/>
  <c r="AQ108" i="22"/>
  <c r="AX108" i="22"/>
  <c r="AM92" i="22"/>
  <c r="AU92" i="22"/>
  <c r="AD92" i="22"/>
  <c r="AZ84" i="22"/>
  <c r="I87" i="22"/>
  <c r="X87" i="22"/>
  <c r="S95" i="22"/>
  <c r="R87" i="22"/>
  <c r="E108" i="22"/>
  <c r="D87" i="22"/>
  <c r="N95" i="22"/>
  <c r="Q87" i="22"/>
  <c r="J100" i="22"/>
  <c r="R95" i="22"/>
  <c r="P87" i="22"/>
  <c r="O108" i="22"/>
  <c r="I103" i="22"/>
  <c r="Y95" i="22"/>
  <c r="K108" i="22"/>
  <c r="X103" i="22"/>
  <c r="U108" i="22"/>
  <c r="H100" i="22"/>
  <c r="N108" i="22"/>
  <c r="P100" i="22"/>
  <c r="Q92" i="22"/>
  <c r="U100" i="22"/>
  <c r="T92" i="22"/>
  <c r="T84" i="22"/>
  <c r="J103" i="22"/>
  <c r="AB103" i="22"/>
  <c r="BA103" i="22"/>
  <c r="AH100" i="22"/>
  <c r="AV100" i="22"/>
  <c r="AI100" i="22"/>
  <c r="AR100" i="22"/>
  <c r="AM100" i="22"/>
  <c r="AP100" i="22"/>
  <c r="AW100" i="22"/>
  <c r="AJ95" i="22"/>
  <c r="AO95" i="22"/>
  <c r="AT95" i="22"/>
  <c r="AZ87" i="22"/>
  <c r="AH87" i="22"/>
  <c r="AM87" i="22"/>
  <c r="AP103" i="22"/>
  <c r="AU103" i="22"/>
  <c r="AR103" i="22"/>
  <c r="AG108" i="22"/>
  <c r="AJ108" i="22"/>
  <c r="AV108" i="22"/>
  <c r="BB108" i="22"/>
  <c r="AP92" i="22"/>
  <c r="BA92" i="22"/>
  <c r="AV84" i="22"/>
  <c r="AX92" i="22"/>
  <c r="E95" i="22"/>
  <c r="U87" i="22"/>
  <c r="L87" i="22"/>
  <c r="AB87" i="22"/>
  <c r="Z95" i="22"/>
  <c r="G95" i="22"/>
  <c r="P108" i="22"/>
  <c r="N103" i="22"/>
  <c r="U103" i="22"/>
  <c r="AN86" i="22"/>
  <c r="P86" i="22"/>
  <c r="AS86" i="22"/>
  <c r="AW86" i="22"/>
  <c r="AJ86" i="22"/>
  <c r="AX86" i="22"/>
  <c r="Y86" i="22"/>
  <c r="G86" i="22"/>
  <c r="O86" i="22"/>
  <c r="W84" i="22"/>
  <c r="AA84" i="22"/>
  <c r="AF86" i="22"/>
  <c r="AR86" i="22"/>
  <c r="BB86" i="22"/>
  <c r="H28" i="22"/>
  <c r="AT86" i="22"/>
  <c r="E86" i="22"/>
  <c r="W86" i="22"/>
  <c r="S86" i="22"/>
  <c r="H86" i="22"/>
  <c r="AZ86" i="22"/>
  <c r="V86" i="22"/>
  <c r="J86" i="22"/>
  <c r="D84" i="22"/>
  <c r="C84" i="22"/>
  <c r="AY86" i="22"/>
  <c r="AV86" i="22"/>
  <c r="AE86" i="22"/>
  <c r="R86" i="22"/>
  <c r="O84" i="22"/>
  <c r="AI83" i="22"/>
  <c r="AK86" i="22"/>
  <c r="AD86" i="22"/>
  <c r="AI86" i="22"/>
  <c r="T86" i="22"/>
  <c r="Z86" i="22"/>
  <c r="Q86" i="22"/>
  <c r="AB84" i="22"/>
  <c r="AF83" i="22"/>
  <c r="BA86" i="22"/>
  <c r="AH86" i="22"/>
  <c r="AM86" i="22"/>
  <c r="AS84" i="22"/>
  <c r="K86" i="22"/>
  <c r="K82" i="22"/>
  <c r="M86" i="22"/>
  <c r="Q84" i="22"/>
  <c r="F86" i="22"/>
  <c r="P84" i="22"/>
  <c r="AU84" i="22"/>
  <c r="AY84" i="22"/>
  <c r="AH84" i="22"/>
  <c r="AR84" i="22"/>
  <c r="Z84" i="22"/>
  <c r="K84" i="22"/>
  <c r="AT84" i="22"/>
  <c r="BB84" i="22"/>
  <c r="AN84" i="22"/>
  <c r="S84" i="22"/>
  <c r="F84" i="22"/>
  <c r="R84" i="22"/>
  <c r="AO84" i="22"/>
  <c r="N84" i="22"/>
  <c r="G84" i="22"/>
  <c r="L84" i="22"/>
  <c r="I84" i="22"/>
  <c r="U28" i="22"/>
  <c r="AW84" i="22"/>
  <c r="AJ84" i="22"/>
  <c r="AQ85" i="22"/>
  <c r="AI84" i="22"/>
  <c r="AQ84" i="22"/>
  <c r="AF84" i="22"/>
  <c r="U84" i="22"/>
  <c r="J84" i="22"/>
  <c r="Y85" i="22"/>
  <c r="AD84" i="22"/>
  <c r="AL84" i="22"/>
  <c r="AE84" i="22"/>
  <c r="X84" i="22"/>
  <c r="V84" i="22"/>
  <c r="AP84" i="22"/>
  <c r="AX84" i="22"/>
  <c r="AG84" i="22"/>
  <c r="BA84" i="22"/>
  <c r="AK84" i="22"/>
  <c r="Y84" i="22"/>
  <c r="H84" i="22"/>
  <c r="C86" i="22"/>
  <c r="C83" i="22"/>
  <c r="V83" i="22"/>
  <c r="AZ83" i="22"/>
  <c r="AJ83" i="22"/>
  <c r="AS83" i="22"/>
  <c r="S83" i="22"/>
  <c r="M83" i="22"/>
  <c r="Z83" i="22"/>
  <c r="F83" i="22"/>
  <c r="T83" i="22"/>
  <c r="Y83" i="22"/>
  <c r="AE83" i="22"/>
  <c r="AM83" i="22"/>
  <c r="AR83" i="22"/>
  <c r="AX83" i="22"/>
  <c r="U83" i="22"/>
  <c r="I83" i="22"/>
  <c r="AA83" i="22"/>
  <c r="N83" i="22"/>
  <c r="AW83" i="22"/>
  <c r="AL83" i="22"/>
  <c r="AU83" i="22"/>
  <c r="AV83" i="22"/>
  <c r="BB83" i="22"/>
  <c r="D83" i="22"/>
  <c r="X83" i="22"/>
  <c r="K83" i="22"/>
  <c r="E83" i="22"/>
  <c r="AN83" i="22"/>
  <c r="AQ83" i="22"/>
  <c r="AH83" i="22"/>
  <c r="BA83" i="22"/>
  <c r="H83" i="22"/>
  <c r="L83" i="22"/>
  <c r="O83" i="22"/>
  <c r="P83" i="22"/>
  <c r="AD83" i="22"/>
  <c r="AP83" i="22"/>
  <c r="AG83" i="22"/>
  <c r="W83" i="22"/>
  <c r="AB83" i="22"/>
  <c r="AT83" i="22"/>
  <c r="AY83" i="22"/>
  <c r="AK83" i="22"/>
  <c r="R83" i="22"/>
  <c r="Q83" i="22"/>
  <c r="J83" i="22"/>
  <c r="S85" i="22"/>
  <c r="AC85" i="22"/>
  <c r="R85" i="22"/>
  <c r="AK85" i="22"/>
  <c r="AL85" i="22"/>
  <c r="G85" i="22"/>
  <c r="AD82" i="22"/>
  <c r="AZ82" i="22"/>
  <c r="O82" i="22"/>
  <c r="O81" i="22"/>
  <c r="AT81" i="22"/>
  <c r="AJ81" i="22"/>
  <c r="AX81" i="22"/>
  <c r="T81" i="22"/>
  <c r="G81" i="22"/>
  <c r="AA81" i="22"/>
  <c r="Q23" i="44"/>
  <c r="C82" i="22"/>
  <c r="AL61" i="22"/>
  <c r="S27" i="22"/>
  <c r="AB82" i="22"/>
  <c r="W82" i="22"/>
  <c r="AU82" i="22"/>
  <c r="W66" i="22"/>
  <c r="AH82" i="22"/>
  <c r="H82" i="22"/>
  <c r="AS70" i="22"/>
  <c r="AT82" i="22"/>
  <c r="T78" i="22"/>
  <c r="AV82" i="22"/>
  <c r="AW70" i="22"/>
  <c r="AE78" i="22"/>
  <c r="AQ70" i="22"/>
  <c r="AX78" i="22"/>
  <c r="E70" i="22"/>
  <c r="I70" i="22"/>
  <c r="R78" i="22"/>
  <c r="BB70" i="22"/>
  <c r="AW78" i="22"/>
  <c r="J70" i="22"/>
  <c r="D78" i="22"/>
  <c r="AH70" i="22"/>
  <c r="BA78" i="22"/>
  <c r="F78" i="22"/>
  <c r="H78" i="22"/>
  <c r="AM78" i="22"/>
  <c r="J78" i="22"/>
  <c r="AM70" i="22"/>
  <c r="AP78" i="22"/>
  <c r="L70" i="22"/>
  <c r="AG70" i="22"/>
  <c r="V78" i="22"/>
  <c r="AQ82" i="22"/>
  <c r="AM82" i="22"/>
  <c r="AR82" i="22"/>
  <c r="BA82" i="22"/>
  <c r="I82" i="22"/>
  <c r="Y82" i="22"/>
  <c r="X82" i="22"/>
  <c r="AI82" i="22"/>
  <c r="AP82" i="22"/>
  <c r="AG82" i="22"/>
  <c r="L82" i="22"/>
  <c r="AY82" i="22"/>
  <c r="AX82" i="22"/>
  <c r="AK82" i="22"/>
  <c r="J82" i="22"/>
  <c r="S82" i="22"/>
  <c r="AL82" i="22"/>
  <c r="AF82" i="22"/>
  <c r="AO82" i="22"/>
  <c r="Z82" i="22"/>
  <c r="M82" i="22"/>
  <c r="T82" i="22"/>
  <c r="V82" i="22"/>
  <c r="U82" i="22"/>
  <c r="F82" i="22"/>
  <c r="R82" i="22"/>
  <c r="BB82" i="22"/>
  <c r="AJ82" i="22"/>
  <c r="AS82" i="22"/>
  <c r="P82" i="22"/>
  <c r="AA82" i="22"/>
  <c r="Q82" i="22"/>
  <c r="AE82" i="22"/>
  <c r="AN82" i="22"/>
  <c r="AW82" i="22"/>
  <c r="G82" i="22"/>
  <c r="D82" i="22"/>
  <c r="AI81" i="22"/>
  <c r="D81" i="22"/>
  <c r="M81" i="22"/>
  <c r="R81" i="22"/>
  <c r="AQ81" i="22"/>
  <c r="S81" i="22"/>
  <c r="AN81" i="22"/>
  <c r="H81" i="22"/>
  <c r="AY81" i="22"/>
  <c r="Q81" i="22"/>
  <c r="AF81" i="22"/>
  <c r="BB81" i="22"/>
  <c r="AB81" i="22"/>
  <c r="Z81" i="22"/>
  <c r="AP70" i="22"/>
  <c r="AJ70" i="22"/>
  <c r="AQ78" i="22"/>
  <c r="AR78" i="22"/>
  <c r="Z70" i="22"/>
  <c r="M70" i="22"/>
  <c r="U70" i="22"/>
  <c r="AN70" i="22"/>
  <c r="AI78" i="22"/>
  <c r="AG78" i="22"/>
  <c r="AD70" i="22"/>
  <c r="AZ70" i="22"/>
  <c r="AY78" i="22"/>
  <c r="AK78" i="22"/>
  <c r="L78" i="22"/>
  <c r="O78" i="22"/>
  <c r="W81" i="22"/>
  <c r="AN78" i="22"/>
  <c r="AP64" i="22"/>
  <c r="K70" i="22"/>
  <c r="Z64" i="22"/>
  <c r="AX79" i="22"/>
  <c r="AI75" i="22"/>
  <c r="AZ81" i="22"/>
  <c r="AG81" i="22"/>
  <c r="AU81" i="22"/>
  <c r="X81" i="22"/>
  <c r="J81" i="22"/>
  <c r="L81" i="22"/>
  <c r="K81" i="22"/>
  <c r="N81" i="22"/>
  <c r="AS81" i="22"/>
  <c r="V81" i="22"/>
  <c r="AW81" i="22"/>
  <c r="AM81" i="22"/>
  <c r="AR81" i="22"/>
  <c r="E81" i="22"/>
  <c r="P23" i="44"/>
  <c r="BA81" i="22"/>
  <c r="F81" i="22"/>
  <c r="AK81" i="22"/>
  <c r="AD81" i="22"/>
  <c r="AO81" i="22"/>
  <c r="U81" i="22"/>
  <c r="I81" i="22"/>
  <c r="AV81" i="22"/>
  <c r="AE81" i="22"/>
  <c r="AH81" i="22"/>
  <c r="AL81" i="22"/>
  <c r="AP81" i="22"/>
  <c r="Y81" i="22"/>
  <c r="AI68" i="22"/>
  <c r="AV76" i="22"/>
  <c r="AW73" i="22"/>
  <c r="AD65" i="22"/>
  <c r="Q69" i="22"/>
  <c r="AX69" i="22"/>
  <c r="AM77" i="22"/>
  <c r="R73" i="22"/>
  <c r="F68" i="22"/>
  <c r="AD101" i="22"/>
  <c r="AW101" i="22"/>
  <c r="AO101" i="22"/>
  <c r="AZ101" i="22"/>
  <c r="AS85" i="22"/>
  <c r="AP85" i="22"/>
  <c r="AU85" i="22"/>
  <c r="AR69" i="22"/>
  <c r="AU93" i="22"/>
  <c r="AY93" i="22"/>
  <c r="AH93" i="22"/>
  <c r="AG109" i="22"/>
  <c r="AY109" i="22"/>
  <c r="AD109" i="22"/>
  <c r="AH77" i="22"/>
  <c r="D101" i="22"/>
  <c r="J101" i="22"/>
  <c r="L109" i="22"/>
  <c r="J85" i="22"/>
  <c r="Q85" i="22"/>
  <c r="V93" i="22"/>
  <c r="E85" i="22"/>
  <c r="X109" i="22"/>
  <c r="N101" i="22"/>
  <c r="O93" i="22"/>
  <c r="I101" i="22"/>
  <c r="V85" i="22"/>
  <c r="AH101" i="22"/>
  <c r="AE101" i="22"/>
  <c r="AS101" i="22"/>
  <c r="AO85" i="22"/>
  <c r="BA85" i="22"/>
  <c r="AT85" i="22"/>
  <c r="AY85" i="22"/>
  <c r="AW69" i="22"/>
  <c r="AJ93" i="22"/>
  <c r="AG93" i="22"/>
  <c r="AL93" i="22"/>
  <c r="AM109" i="22"/>
  <c r="AK109" i="22"/>
  <c r="AH109" i="22"/>
  <c r="L101" i="22"/>
  <c r="W101" i="22"/>
  <c r="F85" i="22"/>
  <c r="AB85" i="22"/>
  <c r="R93" i="22"/>
  <c r="W85" i="22"/>
  <c r="H109" i="22"/>
  <c r="F101" i="22"/>
  <c r="X93" i="22"/>
  <c r="Z85" i="22"/>
  <c r="O109" i="22"/>
  <c r="T101" i="22"/>
  <c r="M85" i="22"/>
  <c r="AL101" i="22"/>
  <c r="AX85" i="22"/>
  <c r="BA109" i="22"/>
  <c r="N93" i="22"/>
  <c r="Q101" i="22"/>
  <c r="M101" i="22"/>
  <c r="I85" i="22"/>
  <c r="AA101" i="22"/>
  <c r="AP101" i="22"/>
  <c r="AM101" i="22"/>
  <c r="AF101" i="22"/>
  <c r="L77" i="22"/>
  <c r="AG85" i="22"/>
  <c r="AN85" i="22"/>
  <c r="BB85" i="22"/>
  <c r="AF93" i="22"/>
  <c r="AO93" i="22"/>
  <c r="AT93" i="22"/>
  <c r="AW109" i="22"/>
  <c r="AE109" i="22"/>
  <c r="AP109" i="22"/>
  <c r="R109" i="22"/>
  <c r="S93" i="22"/>
  <c r="Q93" i="22"/>
  <c r="D85" i="22"/>
  <c r="U101" i="22"/>
  <c r="P93" i="22"/>
  <c r="D109" i="22"/>
  <c r="X101" i="22"/>
  <c r="U85" i="22"/>
  <c r="K109" i="22"/>
  <c r="K101" i="22"/>
  <c r="W93" i="22"/>
  <c r="AA85" i="22"/>
  <c r="R69" i="22"/>
  <c r="AI101" i="22"/>
  <c r="AR85" i="22"/>
  <c r="AF85" i="22"/>
  <c r="AZ93" i="22"/>
  <c r="AR109" i="22"/>
  <c r="W109" i="22"/>
  <c r="L85" i="22"/>
  <c r="U109" i="22"/>
  <c r="R101" i="22"/>
  <c r="AT101" i="22"/>
  <c r="AW85" i="22"/>
  <c r="AE85" i="22"/>
  <c r="AN93" i="22"/>
  <c r="AQ109" i="22"/>
  <c r="AJ109" i="22"/>
  <c r="AT109" i="22"/>
  <c r="U93" i="22"/>
  <c r="E93" i="22"/>
  <c r="V101" i="22"/>
  <c r="AB93" i="22"/>
  <c r="P85" i="22"/>
  <c r="G109" i="22"/>
  <c r="P101" i="22"/>
  <c r="V109" i="22"/>
  <c r="H101" i="22"/>
  <c r="D93" i="22"/>
  <c r="X85" i="22"/>
  <c r="Y109" i="22"/>
  <c r="AA93" i="22"/>
  <c r="K85" i="22"/>
  <c r="E69" i="22"/>
  <c r="F77" i="22"/>
  <c r="AK93" i="22"/>
  <c r="AP93" i="22"/>
  <c r="H93" i="22"/>
  <c r="N109" i="22"/>
  <c r="Y93" i="22"/>
  <c r="T85" i="22"/>
  <c r="AQ101" i="22"/>
  <c r="AJ101" i="22"/>
  <c r="P77" i="22"/>
  <c r="AV85" i="22"/>
  <c r="AS93" i="22"/>
  <c r="AX93" i="22"/>
  <c r="AX101" i="22"/>
  <c r="AU101" i="22"/>
  <c r="AN101" i="22"/>
  <c r="O77" i="22"/>
  <c r="AJ85" i="22"/>
  <c r="AD85" i="22"/>
  <c r="AI85" i="22"/>
  <c r="AY69" i="22"/>
  <c r="AR93" i="22"/>
  <c r="AV93" i="22"/>
  <c r="AW93" i="22"/>
  <c r="BB93" i="22"/>
  <c r="AI109" i="22"/>
  <c r="AO109" i="22"/>
  <c r="AX109" i="22"/>
  <c r="AS77" i="22"/>
  <c r="F109" i="22"/>
  <c r="AB101" i="22"/>
  <c r="M93" i="22"/>
  <c r="E101" i="22"/>
  <c r="Z109" i="22"/>
  <c r="G101" i="22"/>
  <c r="S109" i="22"/>
  <c r="O101" i="22"/>
  <c r="I93" i="22"/>
  <c r="H85" i="22"/>
  <c r="I109" i="22"/>
  <c r="F93" i="22"/>
  <c r="BA101" i="22"/>
  <c r="AL109" i="22"/>
  <c r="Z93" i="22"/>
  <c r="BB101" i="22"/>
  <c r="AY101" i="22"/>
  <c r="AR101" i="22"/>
  <c r="D77" i="22"/>
  <c r="AZ85" i="22"/>
  <c r="AH85" i="22"/>
  <c r="AM85" i="22"/>
  <c r="AI69" i="22"/>
  <c r="AM93" i="22"/>
  <c r="AI93" i="22"/>
  <c r="BA93" i="22"/>
  <c r="AF109" i="22"/>
  <c r="AN109" i="22"/>
  <c r="AU109" i="22"/>
  <c r="BB109" i="22"/>
  <c r="AN77" i="22"/>
  <c r="P109" i="22"/>
  <c r="N85" i="22"/>
  <c r="AA109" i="22"/>
  <c r="S101" i="22"/>
  <c r="L93" i="22"/>
  <c r="E109" i="22"/>
  <c r="J109" i="22"/>
  <c r="G93" i="22"/>
  <c r="Y69" i="22"/>
  <c r="V77" i="22"/>
  <c r="U77" i="22"/>
  <c r="AE69" i="22"/>
  <c r="AJ69" i="22"/>
  <c r="BA69" i="22"/>
  <c r="AD77" i="22"/>
  <c r="AF77" i="22"/>
  <c r="AB69" i="22"/>
  <c r="W69" i="22"/>
  <c r="G77" i="22"/>
  <c r="N77" i="22"/>
  <c r="AQ69" i="22"/>
  <c r="AN69" i="22"/>
  <c r="AH65" i="22"/>
  <c r="AY77" i="22"/>
  <c r="J66" i="22"/>
  <c r="F69" i="22"/>
  <c r="V69" i="22"/>
  <c r="P69" i="22"/>
  <c r="AT69" i="22"/>
  <c r="AO77" i="22"/>
  <c r="Q77" i="22"/>
  <c r="I77" i="22"/>
  <c r="AL69" i="22"/>
  <c r="AG69" i="22"/>
  <c r="AF71" i="22"/>
  <c r="AS73" i="22"/>
  <c r="AW77" i="22"/>
  <c r="AE77" i="22"/>
  <c r="AK74" i="22"/>
  <c r="G69" i="22"/>
  <c r="Y74" i="22"/>
  <c r="D74" i="22"/>
  <c r="AB77" i="22"/>
  <c r="T77" i="22"/>
  <c r="AZ69" i="22"/>
  <c r="AI77" i="22"/>
  <c r="Q66" i="22"/>
  <c r="Z69" i="22"/>
  <c r="H77" i="22"/>
  <c r="Z77" i="22"/>
  <c r="Y77" i="22"/>
  <c r="AH69" i="22"/>
  <c r="AK69" i="22"/>
  <c r="AM66" i="22"/>
  <c r="AG77" i="22"/>
  <c r="AT77" i="22"/>
  <c r="AG74" i="22"/>
  <c r="X77" i="22"/>
  <c r="W77" i="22"/>
  <c r="S77" i="22"/>
  <c r="AD69" i="22"/>
  <c r="AP69" i="22"/>
  <c r="AS69" i="22"/>
  <c r="AQ66" i="22"/>
  <c r="AV77" i="22"/>
  <c r="H69" i="22"/>
  <c r="AT65" i="22"/>
  <c r="W73" i="22"/>
  <c r="AX65" i="22"/>
  <c r="U73" i="22"/>
  <c r="K73" i="22"/>
  <c r="V65" i="22"/>
  <c r="AK73" i="22"/>
  <c r="Z65" i="22"/>
  <c r="AI73" i="22"/>
  <c r="X65" i="22"/>
  <c r="AT73" i="22"/>
  <c r="J65" i="22"/>
  <c r="AH73" i="22"/>
  <c r="AJ66" i="22"/>
  <c r="AP73" i="22"/>
  <c r="AF65" i="22"/>
  <c r="I65" i="22"/>
  <c r="P65" i="22"/>
  <c r="BA65" i="22"/>
  <c r="U66" i="22"/>
  <c r="AP74" i="22"/>
  <c r="AJ74" i="22"/>
  <c r="S73" i="22"/>
  <c r="X73" i="22"/>
  <c r="E73" i="22"/>
  <c r="H74" i="22"/>
  <c r="AF66" i="22"/>
  <c r="AX74" i="22"/>
  <c r="AV66" i="22"/>
  <c r="AJ65" i="22"/>
  <c r="S66" i="22"/>
  <c r="F73" i="22"/>
  <c r="F74" i="22"/>
  <c r="I74" i="22"/>
  <c r="AL66" i="22"/>
  <c r="AZ66" i="22"/>
  <c r="AD73" i="22"/>
  <c r="AN73" i="22"/>
  <c r="AE65" i="22"/>
  <c r="U65" i="22"/>
  <c r="O65" i="22"/>
  <c r="AZ65" i="22"/>
  <c r="V66" i="22"/>
  <c r="AT74" i="22"/>
  <c r="V73" i="22"/>
  <c r="Y73" i="22"/>
  <c r="N74" i="22"/>
  <c r="G65" i="22"/>
  <c r="AO66" i="22"/>
  <c r="AY73" i="22"/>
  <c r="AR73" i="22"/>
  <c r="AQ65" i="22"/>
  <c r="T65" i="22"/>
  <c r="S65" i="22"/>
  <c r="R66" i="22"/>
  <c r="AQ74" i="22"/>
  <c r="J74" i="22"/>
  <c r="P74" i="22"/>
  <c r="F67" i="22"/>
  <c r="I73" i="22"/>
  <c r="L73" i="22"/>
  <c r="I66" i="22"/>
  <c r="AH74" i="22"/>
  <c r="AN74" i="22"/>
  <c r="AA74" i="22"/>
  <c r="AH66" i="22"/>
  <c r="AX73" i="22"/>
  <c r="Q65" i="22"/>
  <c r="AK65" i="22"/>
  <c r="BB74" i="22"/>
  <c r="AX66" i="22"/>
  <c r="AY65" i="22"/>
  <c r="BB66" i="22"/>
  <c r="AS66" i="22"/>
  <c r="AQ73" i="22"/>
  <c r="AZ73" i="22"/>
  <c r="AS65" i="22"/>
  <c r="F65" i="22"/>
  <c r="AA66" i="22"/>
  <c r="R10" i="45"/>
  <c r="Q10" i="45" s="1"/>
  <c r="U10" i="45" s="1"/>
  <c r="AU61" i="22"/>
  <c r="AR75" i="22"/>
  <c r="AM67" i="22"/>
  <c r="AY79" i="22"/>
  <c r="M79" i="22"/>
  <c r="O71" i="22"/>
  <c r="E71" i="22"/>
  <c r="L61" i="22"/>
  <c r="L79" i="22"/>
  <c r="S71" i="22"/>
  <c r="P61" i="22"/>
  <c r="X75" i="22"/>
  <c r="AM61" i="22"/>
  <c r="AQ61" i="22"/>
  <c r="AD75" i="22"/>
  <c r="AK75" i="22"/>
  <c r="AT71" i="22"/>
  <c r="AV71" i="22"/>
  <c r="AG79" i="22"/>
  <c r="AF67" i="22"/>
  <c r="M61" i="22"/>
  <c r="O61" i="22"/>
  <c r="AT79" i="22"/>
  <c r="P71" i="22"/>
  <c r="Y79" i="22"/>
  <c r="Q71" i="22"/>
  <c r="F71" i="22"/>
  <c r="T75" i="22"/>
  <c r="S75" i="22"/>
  <c r="K75" i="22"/>
  <c r="AK61" i="22"/>
  <c r="AQ75" i="22"/>
  <c r="BA75" i="22"/>
  <c r="AM71" i="22"/>
  <c r="AO71" i="22"/>
  <c r="AQ79" i="22"/>
  <c r="BA79" i="22"/>
  <c r="AH67" i="22"/>
  <c r="AV67" i="22"/>
  <c r="H61" i="22"/>
  <c r="X67" i="22"/>
  <c r="L71" i="22"/>
  <c r="I67" i="22"/>
  <c r="Z67" i="22"/>
  <c r="F75" i="22"/>
  <c r="AB75" i="22"/>
  <c r="AN61" i="22"/>
  <c r="AT61" i="22"/>
  <c r="AX75" i="22"/>
  <c r="BB71" i="22"/>
  <c r="AM79" i="22"/>
  <c r="AX67" i="22"/>
  <c r="AO67" i="22"/>
  <c r="N61" i="22"/>
  <c r="D71" i="22"/>
  <c r="U79" i="22"/>
  <c r="P79" i="22"/>
  <c r="Q79" i="22"/>
  <c r="D67" i="22"/>
  <c r="T79" i="22"/>
  <c r="N67" i="22"/>
  <c r="L67" i="22"/>
  <c r="P19" i="44"/>
  <c r="O75" i="22"/>
  <c r="AZ61" i="22"/>
  <c r="AO61" i="22"/>
  <c r="AX61" i="22"/>
  <c r="AR61" i="22"/>
  <c r="AD61" i="22"/>
  <c r="AE61" i="22"/>
  <c r="AT75" i="22"/>
  <c r="AM75" i="22"/>
  <c r="BB75" i="22"/>
  <c r="AF75" i="22"/>
  <c r="AV75" i="22"/>
  <c r="AO75" i="22"/>
  <c r="AL71" i="22"/>
  <c r="AY71" i="22"/>
  <c r="AH71" i="22"/>
  <c r="AJ71" i="22"/>
  <c r="AZ71" i="22"/>
  <c r="AS71" i="22"/>
  <c r="AD79" i="22"/>
  <c r="AU79" i="22"/>
  <c r="AF79" i="22"/>
  <c r="AK79" i="22"/>
  <c r="AL67" i="22"/>
  <c r="BB67" i="22"/>
  <c r="AQ67" i="22"/>
  <c r="AJ67" i="22"/>
  <c r="AZ67" i="22"/>
  <c r="AS67" i="22"/>
  <c r="AB61" i="22"/>
  <c r="Q61" i="22"/>
  <c r="T61" i="22"/>
  <c r="R61" i="22"/>
  <c r="X61" i="22"/>
  <c r="S61" i="22"/>
  <c r="AZ79" i="22"/>
  <c r="AL79" i="22"/>
  <c r="J79" i="22"/>
  <c r="W67" i="22"/>
  <c r="G75" i="22"/>
  <c r="D79" i="22"/>
  <c r="I79" i="22"/>
  <c r="H79" i="22"/>
  <c r="S79" i="22"/>
  <c r="X79" i="22"/>
  <c r="F79" i="22"/>
  <c r="V67" i="22"/>
  <c r="N71" i="22"/>
  <c r="W79" i="22"/>
  <c r="U67" i="22"/>
  <c r="J71" i="22"/>
  <c r="M71" i="22"/>
  <c r="J67" i="22"/>
  <c r="V71" i="22"/>
  <c r="D75" i="22"/>
  <c r="N75" i="22"/>
  <c r="I75" i="22"/>
  <c r="P75" i="22"/>
  <c r="W75" i="22"/>
  <c r="L75" i="22"/>
  <c r="AJ61" i="22"/>
  <c r="AV61" i="22"/>
  <c r="AH61" i="22"/>
  <c r="AY61" i="22"/>
  <c r="AW61" i="22"/>
  <c r="AP61" i="22"/>
  <c r="AL75" i="22"/>
  <c r="AY75" i="22"/>
  <c r="AH75" i="22"/>
  <c r="AJ75" i="22"/>
  <c r="AZ75" i="22"/>
  <c r="AS75" i="22"/>
  <c r="AU71" i="22"/>
  <c r="AE71" i="22"/>
  <c r="AP71" i="22"/>
  <c r="AN71" i="22"/>
  <c r="AG71" i="22"/>
  <c r="AW71" i="22"/>
  <c r="AI79" i="22"/>
  <c r="AH79" i="22"/>
  <c r="AN79" i="22"/>
  <c r="AO79" i="22"/>
  <c r="AP67" i="22"/>
  <c r="AE67" i="22"/>
  <c r="AU67" i="22"/>
  <c r="AN67" i="22"/>
  <c r="AG67" i="22"/>
  <c r="AW67" i="22"/>
  <c r="E61" i="22"/>
  <c r="U61" i="22"/>
  <c r="F61" i="22"/>
  <c r="V61" i="22"/>
  <c r="G61" i="22"/>
  <c r="W61" i="22"/>
  <c r="AR79" i="22"/>
  <c r="O79" i="22"/>
  <c r="AB79" i="22"/>
  <c r="V79" i="22"/>
  <c r="R79" i="22"/>
  <c r="Z71" i="22"/>
  <c r="G71" i="22"/>
  <c r="N79" i="22"/>
  <c r="Y75" i="22"/>
  <c r="AA79" i="22"/>
  <c r="M67" i="22"/>
  <c r="U71" i="22"/>
  <c r="Z79" i="22"/>
  <c r="S67" i="22"/>
  <c r="T71" i="22"/>
  <c r="K67" i="22"/>
  <c r="E67" i="22"/>
  <c r="X71" i="22"/>
  <c r="E75" i="22"/>
  <c r="Q67" i="22"/>
  <c r="W71" i="22"/>
  <c r="Y71" i="22"/>
  <c r="J75" i="22"/>
  <c r="Q75" i="22"/>
  <c r="H75" i="22"/>
  <c r="U75" i="22"/>
  <c r="M75" i="22"/>
  <c r="P16" i="44"/>
  <c r="BB61" i="22"/>
  <c r="AF61" i="22"/>
  <c r="BA61" i="22"/>
  <c r="AI61" i="22"/>
  <c r="AG61" i="22"/>
  <c r="AS61" i="22"/>
  <c r="D61" i="22"/>
  <c r="AU75" i="22"/>
  <c r="AE75" i="22"/>
  <c r="AP75" i="22"/>
  <c r="AN75" i="22"/>
  <c r="AG75" i="22"/>
  <c r="AW75" i="22"/>
  <c r="AI71" i="22"/>
  <c r="AD71" i="22"/>
  <c r="AQ71" i="22"/>
  <c r="AX71" i="22"/>
  <c r="AR71" i="22"/>
  <c r="AK71" i="22"/>
  <c r="BA71" i="22"/>
  <c r="BB79" i="22"/>
  <c r="AE79" i="22"/>
  <c r="AP79" i="22"/>
  <c r="AV79" i="22"/>
  <c r="AW79" i="22"/>
  <c r="AD67" i="22"/>
  <c r="AT67" i="22"/>
  <c r="AI67" i="22"/>
  <c r="AY67" i="22"/>
  <c r="AR67" i="22"/>
  <c r="AK67" i="22"/>
  <c r="BA67" i="22"/>
  <c r="I61" i="22"/>
  <c r="Y61" i="22"/>
  <c r="J61" i="22"/>
  <c r="Z61" i="22"/>
  <c r="K61" i="22"/>
  <c r="AS79" i="22"/>
  <c r="AJ79" i="22"/>
  <c r="Y67" i="22"/>
  <c r="K71" i="22"/>
  <c r="T67" i="22"/>
  <c r="O67" i="22"/>
  <c r="R71" i="22"/>
  <c r="G79" i="22"/>
  <c r="H67" i="22"/>
  <c r="K79" i="22"/>
  <c r="R67" i="22"/>
  <c r="H71" i="22"/>
  <c r="G67" i="22"/>
  <c r="P67" i="22"/>
  <c r="AA71" i="22"/>
  <c r="AA67" i="22"/>
  <c r="AB71" i="22"/>
  <c r="Z75" i="22"/>
  <c r="AA75" i="22"/>
  <c r="V75" i="22"/>
  <c r="X78" i="22"/>
  <c r="Y78" i="22"/>
  <c r="AB78" i="22"/>
  <c r="AA78" i="22"/>
  <c r="S78" i="22"/>
  <c r="Z78" i="22"/>
  <c r="Q78" i="22"/>
  <c r="V74" i="22"/>
  <c r="Z74" i="22"/>
  <c r="T74" i="22"/>
  <c r="O74" i="22"/>
  <c r="AF74" i="22"/>
  <c r="AV74" i="22"/>
  <c r="AO74" i="22"/>
  <c r="AI74" i="22"/>
  <c r="AL74" i="22"/>
  <c r="AM74" i="22"/>
  <c r="H70" i="22"/>
  <c r="R70" i="22"/>
  <c r="N70" i="22"/>
  <c r="AB70" i="22"/>
  <c r="X70" i="22"/>
  <c r="P70" i="22"/>
  <c r="Y70" i="22"/>
  <c r="S70" i="22"/>
  <c r="M66" i="22"/>
  <c r="T66" i="22"/>
  <c r="G66" i="22"/>
  <c r="O66" i="22"/>
  <c r="X66" i="22"/>
  <c r="N66" i="22"/>
  <c r="AL70" i="22"/>
  <c r="AY70" i="22"/>
  <c r="AI70" i="22"/>
  <c r="AX70" i="22"/>
  <c r="AR70" i="22"/>
  <c r="AK70" i="22"/>
  <c r="BA70" i="22"/>
  <c r="AD78" i="22"/>
  <c r="AL78" i="22"/>
  <c r="AU78" i="22"/>
  <c r="AF78" i="22"/>
  <c r="AV78" i="22"/>
  <c r="AO78" i="22"/>
  <c r="AP66" i="22"/>
  <c r="AE66" i="22"/>
  <c r="AU66" i="22"/>
  <c r="AN66" i="22"/>
  <c r="AG66" i="22"/>
  <c r="AW66" i="22"/>
  <c r="P66" i="22"/>
  <c r="H66" i="22"/>
  <c r="Y66" i="22"/>
  <c r="F66" i="22"/>
  <c r="E66" i="22"/>
  <c r="AU74" i="22"/>
  <c r="AD74" i="22"/>
  <c r="AW74" i="22"/>
  <c r="AZ74" i="22"/>
  <c r="R74" i="22"/>
  <c r="D70" i="22"/>
  <c r="G70" i="22"/>
  <c r="K74" i="22"/>
  <c r="U74" i="22"/>
  <c r="X74" i="22"/>
  <c r="W78" i="22"/>
  <c r="G74" i="22"/>
  <c r="M74" i="22"/>
  <c r="Q70" i="22"/>
  <c r="E78" i="22"/>
  <c r="L74" i="22"/>
  <c r="W70" i="22"/>
  <c r="Q17" i="44"/>
  <c r="U18" i="22" s="1"/>
  <c r="Q21" i="44"/>
  <c r="F22" i="22" s="1"/>
  <c r="AL77" i="22"/>
  <c r="BB77" i="22"/>
  <c r="AQ77" i="22"/>
  <c r="AJ77" i="22"/>
  <c r="AZ77" i="22"/>
  <c r="BA77" i="22"/>
  <c r="Q73" i="22"/>
  <c r="G73" i="22"/>
  <c r="P73" i="22"/>
  <c r="D73" i="22"/>
  <c r="J73" i="22"/>
  <c r="M73" i="22"/>
  <c r="AB73" i="22"/>
  <c r="O73" i="22"/>
  <c r="AO73" i="22"/>
  <c r="AV73" i="22"/>
  <c r="AF73" i="22"/>
  <c r="AU73" i="22"/>
  <c r="BB73" i="22"/>
  <c r="AM73" i="22"/>
  <c r="N69" i="22"/>
  <c r="I69" i="22"/>
  <c r="O69" i="22"/>
  <c r="L69" i="22"/>
  <c r="AA69" i="22"/>
  <c r="AI65" i="22"/>
  <c r="AR65" i="22"/>
  <c r="AO65" i="22"/>
  <c r="AP65" i="22"/>
  <c r="AA65" i="22"/>
  <c r="K65" i="22"/>
  <c r="D65" i="22"/>
  <c r="N65" i="22"/>
  <c r="L65" i="22"/>
  <c r="M65" i="22"/>
  <c r="H65" i="22"/>
  <c r="AW65" i="22"/>
  <c r="AV65" i="22"/>
  <c r="M77" i="22"/>
  <c r="K77" i="22"/>
  <c r="J77" i="22"/>
  <c r="E77" i="22"/>
  <c r="AA77" i="22"/>
  <c r="R77" i="22"/>
  <c r="AU70" i="22"/>
  <c r="AE70" i="22"/>
  <c r="AT70" i="22"/>
  <c r="AF70" i="22"/>
  <c r="AV70" i="22"/>
  <c r="AO70" i="22"/>
  <c r="AM69" i="22"/>
  <c r="BB69" i="22"/>
  <c r="AU69" i="22"/>
  <c r="AF69" i="22"/>
  <c r="AV69" i="22"/>
  <c r="AO69" i="22"/>
  <c r="AT78" i="22"/>
  <c r="BB78" i="22"/>
  <c r="AH78" i="22"/>
  <c r="AJ78" i="22"/>
  <c r="AZ78" i="22"/>
  <c r="AS78" i="22"/>
  <c r="AD66" i="22"/>
  <c r="AT66" i="22"/>
  <c r="AI66" i="22"/>
  <c r="AY66" i="22"/>
  <c r="AR66" i="22"/>
  <c r="AK66" i="22"/>
  <c r="BA66" i="22"/>
  <c r="AE73" i="22"/>
  <c r="AL73" i="22"/>
  <c r="AJ73" i="22"/>
  <c r="AG73" i="22"/>
  <c r="BA73" i="22"/>
  <c r="AN65" i="22"/>
  <c r="AL65" i="22"/>
  <c r="E65" i="22"/>
  <c r="Y65" i="22"/>
  <c r="R65" i="22"/>
  <c r="AB65" i="22"/>
  <c r="W65" i="22"/>
  <c r="BB65" i="22"/>
  <c r="AG65" i="22"/>
  <c r="AM65" i="22"/>
  <c r="AK77" i="22"/>
  <c r="AR77" i="22"/>
  <c r="AU77" i="22"/>
  <c r="AX77" i="22"/>
  <c r="Z66" i="22"/>
  <c r="L66" i="22"/>
  <c r="K66" i="22"/>
  <c r="AB66" i="22"/>
  <c r="AE74" i="22"/>
  <c r="AY74" i="22"/>
  <c r="AS74" i="22"/>
  <c r="AR74" i="22"/>
  <c r="S74" i="22"/>
  <c r="T70" i="22"/>
  <c r="U78" i="22"/>
  <c r="K78" i="22"/>
  <c r="T69" i="22"/>
  <c r="AA73" i="22"/>
  <c r="I78" i="22"/>
  <c r="Q74" i="22"/>
  <c r="M69" i="22"/>
  <c r="X69" i="22"/>
  <c r="V70" i="22"/>
  <c r="Z73" i="22"/>
  <c r="G78" i="22"/>
  <c r="E74" i="22"/>
  <c r="K69" i="22"/>
  <c r="M78" i="22"/>
  <c r="W74" i="22"/>
  <c r="O70" i="22"/>
  <c r="N73" i="22"/>
  <c r="S69" i="22"/>
  <c r="N78" i="22"/>
  <c r="AB74" i="22"/>
  <c r="AA70" i="22"/>
  <c r="T73" i="22"/>
  <c r="D69" i="22"/>
  <c r="U69" i="22"/>
  <c r="Q12" i="44"/>
  <c r="Z12" i="22" s="1"/>
  <c r="Q19" i="44"/>
  <c r="Y20" i="22" s="1"/>
  <c r="AD80" i="22"/>
  <c r="AR68" i="22"/>
  <c r="H64" i="22"/>
  <c r="AM64" i="22"/>
  <c r="AU68" i="22"/>
  <c r="J76" i="22"/>
  <c r="P10" i="44"/>
  <c r="AT76" i="22"/>
  <c r="AD64" i="22"/>
  <c r="AJ80" i="22"/>
  <c r="AW80" i="22"/>
  <c r="BB80" i="22"/>
  <c r="AT68" i="22"/>
  <c r="AG68" i="22"/>
  <c r="AM76" i="22"/>
  <c r="AZ76" i="22"/>
  <c r="K64" i="22"/>
  <c r="T64" i="22"/>
  <c r="AH68" i="22"/>
  <c r="AO64" i="22"/>
  <c r="V80" i="22"/>
  <c r="D80" i="22"/>
  <c r="V68" i="22"/>
  <c r="P12" i="44"/>
  <c r="Q13" i="44"/>
  <c r="L13" i="22" s="1"/>
  <c r="P14" i="44"/>
  <c r="Q15" i="44"/>
  <c r="X15" i="22" s="1"/>
  <c r="Q20" i="44"/>
  <c r="F21" i="22" s="1"/>
  <c r="AE80" i="22"/>
  <c r="AU80" i="22"/>
  <c r="AY68" i="22"/>
  <c r="BA68" i="22"/>
  <c r="AY76" i="22"/>
  <c r="AS76" i="22"/>
  <c r="J64" i="22"/>
  <c r="W64" i="22"/>
  <c r="X64" i="22"/>
  <c r="AV64" i="22"/>
  <c r="O68" i="22"/>
  <c r="AB80" i="22"/>
  <c r="W76" i="22"/>
  <c r="U76" i="22"/>
  <c r="D76" i="22"/>
  <c r="Y80" i="22"/>
  <c r="L22" i="44"/>
  <c r="AH80" i="22"/>
  <c r="AY80" i="22"/>
  <c r="AN68" i="22"/>
  <c r="AX76" i="22"/>
  <c r="V64" i="22"/>
  <c r="AA64" i="22"/>
  <c r="AR76" i="22"/>
  <c r="AL64" i="22"/>
  <c r="P21" i="44"/>
  <c r="Q8" i="44"/>
  <c r="G8" i="22" s="1"/>
  <c r="G63" i="22" s="1"/>
  <c r="P8" i="44"/>
  <c r="Q11" i="44"/>
  <c r="N11" i="22" s="1"/>
  <c r="P11" i="44"/>
  <c r="M23" i="22"/>
  <c r="P20" i="44"/>
  <c r="W80" i="22"/>
  <c r="R80" i="22"/>
  <c r="E80" i="22"/>
  <c r="F80" i="22"/>
  <c r="P80" i="22"/>
  <c r="AA80" i="22"/>
  <c r="L80" i="22"/>
  <c r="O80" i="22"/>
  <c r="U80" i="22"/>
  <c r="AT80" i="22"/>
  <c r="AM80" i="22"/>
  <c r="AK80" i="22"/>
  <c r="AR80" i="22"/>
  <c r="AF80" i="22"/>
  <c r="AN80" i="22"/>
  <c r="AS80" i="22"/>
  <c r="AV80" i="22"/>
  <c r="AL80" i="22"/>
  <c r="AX80" i="22"/>
  <c r="AI80" i="22"/>
  <c r="Q80" i="22"/>
  <c r="T80" i="22"/>
  <c r="I80" i="22"/>
  <c r="X80" i="22"/>
  <c r="H80" i="22"/>
  <c r="AP80" i="22"/>
  <c r="BA80" i="22"/>
  <c r="T76" i="22"/>
  <c r="Q76" i="22"/>
  <c r="E76" i="22"/>
  <c r="S76" i="22"/>
  <c r="G76" i="22"/>
  <c r="O76" i="22"/>
  <c r="AB76" i="22"/>
  <c r="K76" i="22"/>
  <c r="AE76" i="22"/>
  <c r="BA76" i="22"/>
  <c r="AO76" i="22"/>
  <c r="AN76" i="22"/>
  <c r="AP76" i="22"/>
  <c r="AD76" i="22"/>
  <c r="BB76" i="22"/>
  <c r="AI76" i="22"/>
  <c r="AK76" i="22"/>
  <c r="AJ76" i="22"/>
  <c r="AH76" i="22"/>
  <c r="AQ76" i="22"/>
  <c r="AA76" i="22"/>
  <c r="H76" i="22"/>
  <c r="Y76" i="22"/>
  <c r="F76" i="22"/>
  <c r="L76" i="22"/>
  <c r="V76" i="22"/>
  <c r="AU76" i="22"/>
  <c r="Y68" i="22"/>
  <c r="T68" i="22"/>
  <c r="AA68" i="22"/>
  <c r="S68" i="22"/>
  <c r="K68" i="22"/>
  <c r="I68" i="22"/>
  <c r="M68" i="22"/>
  <c r="L68" i="22"/>
  <c r="E68" i="22"/>
  <c r="U68" i="22"/>
  <c r="AE68" i="22"/>
  <c r="AW68" i="22"/>
  <c r="AZ68" i="22"/>
  <c r="AJ68" i="22"/>
  <c r="AD68" i="22"/>
  <c r="BB68" i="22"/>
  <c r="J68" i="22"/>
  <c r="AM68" i="22"/>
  <c r="AV68" i="22"/>
  <c r="AQ68" i="22"/>
  <c r="X68" i="22"/>
  <c r="H68" i="22"/>
  <c r="Z68" i="22"/>
  <c r="Q68" i="22"/>
  <c r="AS68" i="22"/>
  <c r="AF68" i="22"/>
  <c r="AL68" i="22"/>
  <c r="AQ64" i="22"/>
  <c r="AJ64" i="22"/>
  <c r="AZ64" i="22"/>
  <c r="AS64" i="22"/>
  <c r="AT64" i="22"/>
  <c r="BB64" i="22"/>
  <c r="P64" i="22"/>
  <c r="Q64" i="22"/>
  <c r="S64" i="22"/>
  <c r="Y64" i="22"/>
  <c r="R64" i="22"/>
  <c r="U64" i="22"/>
  <c r="AE64" i="22"/>
  <c r="AU64" i="22"/>
  <c r="AG64" i="22"/>
  <c r="AW64" i="22"/>
  <c r="L64" i="22"/>
  <c r="O64" i="22"/>
  <c r="N64" i="22"/>
  <c r="AN64" i="22"/>
  <c r="AH64" i="22"/>
  <c r="AB64" i="22"/>
  <c r="E64" i="22"/>
  <c r="M64" i="22"/>
  <c r="I64" i="22"/>
  <c r="C78" i="22"/>
  <c r="AZ80" i="22"/>
  <c r="AQ80" i="22"/>
  <c r="AO80" i="22"/>
  <c r="AP68" i="22"/>
  <c r="AO68" i="22"/>
  <c r="AL76" i="22"/>
  <c r="AF76" i="22"/>
  <c r="AW76" i="22"/>
  <c r="F64" i="22"/>
  <c r="G64" i="22"/>
  <c r="D64" i="22"/>
  <c r="AG76" i="22"/>
  <c r="AX68" i="22"/>
  <c r="AX64" i="22"/>
  <c r="AK64" i="22"/>
  <c r="AY64" i="22"/>
  <c r="P76" i="22"/>
  <c r="N68" i="22"/>
  <c r="I76" i="22"/>
  <c r="J80" i="22"/>
  <c r="R76" i="22"/>
  <c r="K80" i="22"/>
  <c r="Z76" i="22"/>
  <c r="G68" i="22"/>
  <c r="AK68" i="22"/>
  <c r="BA64" i="22"/>
  <c r="AR64" i="22"/>
  <c r="AI64" i="22"/>
  <c r="S80" i="22"/>
  <c r="W68" i="22"/>
  <c r="M76" i="22"/>
  <c r="P68" i="22"/>
  <c r="M80" i="22"/>
  <c r="AB68" i="22"/>
  <c r="Z80" i="22"/>
  <c r="N76" i="22"/>
  <c r="R68" i="22"/>
  <c r="G80" i="22"/>
  <c r="Q6" i="44"/>
  <c r="P6" i="44"/>
  <c r="N9" i="44"/>
  <c r="Q9" i="44" s="1"/>
  <c r="Q18" i="44"/>
  <c r="P18" i="44"/>
  <c r="E66" i="45"/>
  <c r="E96" i="45"/>
  <c r="Q14" i="44"/>
  <c r="E54" i="45"/>
  <c r="Q10" i="44"/>
  <c r="P13" i="44"/>
  <c r="P15" i="44"/>
  <c r="Q16" i="44"/>
  <c r="E102" i="45"/>
  <c r="R11" i="45"/>
  <c r="Q11" i="45" s="1"/>
  <c r="P7" i="44" l="1"/>
  <c r="J12" i="22"/>
  <c r="Q7" i="44"/>
  <c r="W7" i="22" s="1"/>
  <c r="W62" i="22" s="1"/>
  <c r="F13" i="47" a="1"/>
  <c r="F13" i="47" s="1"/>
  <c r="V13" i="47" a="1"/>
  <c r="V13" i="47" s="1"/>
  <c r="D13" i="47" a="1"/>
  <c r="D13" i="47" s="1"/>
  <c r="L13" i="47" a="1"/>
  <c r="L13" i="47" s="1"/>
  <c r="I13" i="47" a="1"/>
  <c r="I13" i="47" s="1"/>
  <c r="W13" i="47" a="1"/>
  <c r="W13" i="47" s="1"/>
  <c r="J13" i="47" a="1"/>
  <c r="J13" i="47" s="1"/>
  <c r="E13" i="47" a="1"/>
  <c r="E13" i="47" s="1"/>
  <c r="Y13" i="47" a="1"/>
  <c r="Y13" i="47" s="1"/>
  <c r="G13" i="47" a="1"/>
  <c r="G13" i="47" s="1"/>
  <c r="B13" i="47" a="1"/>
  <c r="B13" i="47" s="1"/>
  <c r="X13" i="47" a="1"/>
  <c r="X13" i="47" s="1"/>
  <c r="C13" i="47" a="1"/>
  <c r="C13" i="47" s="1"/>
  <c r="M13" i="47" a="1"/>
  <c r="M13" i="47" s="1"/>
  <c r="K13" i="47" a="1"/>
  <c r="K13" i="47" s="1"/>
  <c r="H13" i="47" a="1"/>
  <c r="H13" i="47" s="1"/>
  <c r="U81" i="45"/>
  <c r="U88" i="45"/>
  <c r="U34" i="45"/>
  <c r="U71" i="45"/>
  <c r="U45" i="45"/>
  <c r="U21" i="45"/>
  <c r="U103" i="45"/>
  <c r="U89" i="45"/>
  <c r="U63" i="45"/>
  <c r="U100" i="45"/>
  <c r="U46" i="45"/>
  <c r="U105" i="45"/>
  <c r="U83" i="45"/>
  <c r="U94" i="45"/>
  <c r="U104" i="45"/>
  <c r="U82" i="45"/>
  <c r="U40" i="45"/>
  <c r="U29" i="45"/>
  <c r="P83" i="45"/>
  <c r="U41" i="45"/>
  <c r="U109" i="45"/>
  <c r="U59" i="45"/>
  <c r="U64" i="45"/>
  <c r="P109" i="45"/>
  <c r="U22" i="45"/>
  <c r="U99" i="45"/>
  <c r="U101" i="45"/>
  <c r="U77" i="45"/>
  <c r="U16" i="45"/>
  <c r="U44" i="45"/>
  <c r="U35" i="45"/>
  <c r="U53" i="45"/>
  <c r="U23" i="45"/>
  <c r="P46" i="45"/>
  <c r="U39" i="45"/>
  <c r="U98" i="45"/>
  <c r="U47" i="45"/>
  <c r="U107" i="45"/>
  <c r="U93" i="45"/>
  <c r="U106" i="45"/>
  <c r="U58" i="45"/>
  <c r="U95" i="45"/>
  <c r="U65" i="45"/>
  <c r="U33" i="45"/>
  <c r="P23" i="45"/>
  <c r="P16" i="45"/>
  <c r="R25" i="45"/>
  <c r="Q24" i="45"/>
  <c r="P24" i="45" s="1"/>
  <c r="T25" i="45"/>
  <c r="S24" i="45"/>
  <c r="Q72" i="45"/>
  <c r="R73" i="45"/>
  <c r="T73" i="45"/>
  <c r="Q90" i="45"/>
  <c r="P90" i="45" s="1"/>
  <c r="R91" i="45"/>
  <c r="T19" i="45"/>
  <c r="S18" i="45"/>
  <c r="R55" i="45"/>
  <c r="Q54" i="45"/>
  <c r="Q30" i="45"/>
  <c r="R31" i="45"/>
  <c r="Q96" i="45"/>
  <c r="P96" i="45" s="1"/>
  <c r="R97" i="45"/>
  <c r="Q97" i="45" s="1"/>
  <c r="P97" i="45" s="1"/>
  <c r="R79" i="45"/>
  <c r="Q78" i="45"/>
  <c r="R43" i="45"/>
  <c r="Q43" i="45" s="1"/>
  <c r="Q42" i="45"/>
  <c r="S30" i="45"/>
  <c r="T31" i="45"/>
  <c r="S96" i="45"/>
  <c r="T97" i="45"/>
  <c r="S97" i="45" s="1"/>
  <c r="S78" i="45"/>
  <c r="T79" i="45"/>
  <c r="R61" i="45"/>
  <c r="Q60" i="45"/>
  <c r="S54" i="45"/>
  <c r="T55" i="45"/>
  <c r="S60" i="45"/>
  <c r="T61" i="45"/>
  <c r="T43" i="45"/>
  <c r="S43" i="45" s="1"/>
  <c r="S42" i="45"/>
  <c r="Q84" i="45"/>
  <c r="R85" i="45"/>
  <c r="S36" i="45"/>
  <c r="T37" i="45"/>
  <c r="Q48" i="45"/>
  <c r="R49" i="45"/>
  <c r="S84" i="45"/>
  <c r="T85" i="45"/>
  <c r="R37" i="45"/>
  <c r="Q36" i="45"/>
  <c r="P36" i="45" s="1"/>
  <c r="T49" i="45"/>
  <c r="S48" i="45"/>
  <c r="R67" i="45"/>
  <c r="Q66" i="45"/>
  <c r="T91" i="45"/>
  <c r="S90" i="45"/>
  <c r="R19" i="45"/>
  <c r="Q18" i="45"/>
  <c r="P18" i="45" s="1"/>
  <c r="U102" i="45"/>
  <c r="P102" i="45"/>
  <c r="S66" i="45"/>
  <c r="T67" i="45"/>
  <c r="U17" i="45"/>
  <c r="R7" i="45"/>
  <c r="T13" i="45"/>
  <c r="S12" i="45"/>
  <c r="R13" i="45"/>
  <c r="Q12" i="45"/>
  <c r="O26" i="22"/>
  <c r="G26" i="22"/>
  <c r="J26" i="22"/>
  <c r="I26" i="22"/>
  <c r="N26" i="22"/>
  <c r="Q26" i="22"/>
  <c r="H26" i="22"/>
  <c r="F26" i="22"/>
  <c r="R26" i="22"/>
  <c r="K26" i="22"/>
  <c r="U26" i="22"/>
  <c r="E26" i="22"/>
  <c r="Z26" i="22"/>
  <c r="P26" i="22"/>
  <c r="Y26" i="22"/>
  <c r="M26" i="22"/>
  <c r="X26" i="22"/>
  <c r="D26" i="22"/>
  <c r="V26" i="22"/>
  <c r="L26" i="22"/>
  <c r="T26" i="22"/>
  <c r="S26" i="22"/>
  <c r="W26" i="22"/>
  <c r="AB26" i="22"/>
  <c r="AA26" i="22"/>
  <c r="P107" i="45"/>
  <c r="P103" i="45"/>
  <c r="P106" i="45"/>
  <c r="P104" i="45"/>
  <c r="P105" i="45"/>
  <c r="V20" i="22"/>
  <c r="G20" i="22"/>
  <c r="N22" i="22"/>
  <c r="H20" i="22"/>
  <c r="T20" i="22"/>
  <c r="T12" i="22"/>
  <c r="P18" i="22"/>
  <c r="AB20" i="22"/>
  <c r="W20" i="22"/>
  <c r="L21" i="22"/>
  <c r="D20" i="22"/>
  <c r="S20" i="22"/>
  <c r="X20" i="22"/>
  <c r="K20" i="22"/>
  <c r="O20" i="22"/>
  <c r="L20" i="22"/>
  <c r="J15" i="22"/>
  <c r="AA15" i="22"/>
  <c r="H18" i="22"/>
  <c r="N15" i="22"/>
  <c r="Z18" i="22"/>
  <c r="P22" i="22"/>
  <c r="R18" i="22"/>
  <c r="N12" i="22"/>
  <c r="P10" i="45"/>
  <c r="I12" i="22"/>
  <c r="U12" i="22"/>
  <c r="AB12" i="22"/>
  <c r="Y12" i="22"/>
  <c r="V12" i="22"/>
  <c r="G12" i="22"/>
  <c r="E12" i="22"/>
  <c r="X12" i="22"/>
  <c r="W12" i="22"/>
  <c r="K12" i="22"/>
  <c r="S12" i="22"/>
  <c r="P12" i="22"/>
  <c r="R12" i="22"/>
  <c r="O12" i="22"/>
  <c r="H12" i="22"/>
  <c r="J21" i="22"/>
  <c r="V22" i="22"/>
  <c r="D12" i="22"/>
  <c r="F12" i="22"/>
  <c r="AA12" i="22"/>
  <c r="L12" i="22"/>
  <c r="Q12" i="22"/>
  <c r="Z21" i="22"/>
  <c r="H22" i="22"/>
  <c r="O22" i="22"/>
  <c r="L18" i="22"/>
  <c r="X18" i="22"/>
  <c r="Y18" i="22"/>
  <c r="I18" i="22"/>
  <c r="L22" i="22"/>
  <c r="J18" i="22"/>
  <c r="M18" i="22"/>
  <c r="Q22" i="22"/>
  <c r="W22" i="22"/>
  <c r="E18" i="22"/>
  <c r="V18" i="22"/>
  <c r="AA18" i="22"/>
  <c r="E22" i="22"/>
  <c r="G18" i="22"/>
  <c r="P29" i="45"/>
  <c r="O18" i="22"/>
  <c r="AA22" i="22"/>
  <c r="T22" i="22"/>
  <c r="Y11" i="22"/>
  <c r="W18" i="22"/>
  <c r="T18" i="22"/>
  <c r="AB18" i="22"/>
  <c r="Q18" i="22"/>
  <c r="N18" i="22"/>
  <c r="I22" i="22"/>
  <c r="K18" i="22"/>
  <c r="F18" i="22"/>
  <c r="M12" i="22"/>
  <c r="S22" i="22"/>
  <c r="AB22" i="22"/>
  <c r="J22" i="22"/>
  <c r="Z22" i="22"/>
  <c r="P98" i="45"/>
  <c r="S18" i="22"/>
  <c r="M22" i="22"/>
  <c r="R22" i="22"/>
  <c r="Y22" i="22"/>
  <c r="D18" i="22"/>
  <c r="P33" i="45"/>
  <c r="H21" i="22"/>
  <c r="N20" i="22"/>
  <c r="E20" i="22"/>
  <c r="Q20" i="22"/>
  <c r="X22" i="22"/>
  <c r="U22" i="22"/>
  <c r="K22" i="22"/>
  <c r="G22" i="22"/>
  <c r="D22" i="22"/>
  <c r="Q15" i="22"/>
  <c r="P21" i="22"/>
  <c r="U23" i="22"/>
  <c r="M21" i="22"/>
  <c r="Y21" i="22"/>
  <c r="Y13" i="22"/>
  <c r="S13" i="22"/>
  <c r="E11" i="22"/>
  <c r="Q21" i="22"/>
  <c r="U21" i="22"/>
  <c r="R21" i="22"/>
  <c r="P13" i="22"/>
  <c r="O21" i="22"/>
  <c r="R20" i="22"/>
  <c r="Z20" i="22"/>
  <c r="M20" i="22"/>
  <c r="F20" i="22"/>
  <c r="U20" i="22"/>
  <c r="I20" i="22"/>
  <c r="AA20" i="22"/>
  <c r="P20" i="22"/>
  <c r="J20" i="22"/>
  <c r="P59" i="45"/>
  <c r="Q11" i="22"/>
  <c r="G21" i="22"/>
  <c r="K13" i="22"/>
  <c r="AA21" i="22"/>
  <c r="K21" i="22"/>
  <c r="D23" i="22"/>
  <c r="R23" i="22"/>
  <c r="V8" i="22"/>
  <c r="V63" i="22" s="1"/>
  <c r="D15" i="22"/>
  <c r="T15" i="22"/>
  <c r="F15" i="22"/>
  <c r="K33" i="18"/>
  <c r="S23" i="22"/>
  <c r="S15" i="22"/>
  <c r="V15" i="22"/>
  <c r="O15" i="22"/>
  <c r="P93" i="45"/>
  <c r="L23" i="22"/>
  <c r="L15" i="22"/>
  <c r="G15" i="22"/>
  <c r="Z15" i="22"/>
  <c r="Q22" i="44"/>
  <c r="P22" i="44"/>
  <c r="K11" i="22"/>
  <c r="M13" i="22"/>
  <c r="AB13" i="22"/>
  <c r="G11" i="22"/>
  <c r="T21" i="22"/>
  <c r="Z11" i="22"/>
  <c r="I11" i="22"/>
  <c r="AB21" i="22"/>
  <c r="W21" i="22"/>
  <c r="X21" i="22"/>
  <c r="X13" i="22"/>
  <c r="Q13" i="22"/>
  <c r="J13" i="22"/>
  <c r="L11" i="22"/>
  <c r="F13" i="22"/>
  <c r="N21" i="22"/>
  <c r="S21" i="22"/>
  <c r="K15" i="22"/>
  <c r="W15" i="22"/>
  <c r="Y15" i="22"/>
  <c r="U15" i="22"/>
  <c r="I15" i="22"/>
  <c r="R15" i="22"/>
  <c r="E15" i="22"/>
  <c r="AB15" i="22"/>
  <c r="H15" i="22"/>
  <c r="M15" i="22"/>
  <c r="P15" i="22"/>
  <c r="N13" i="22"/>
  <c r="D13" i="22"/>
  <c r="AA13" i="22"/>
  <c r="I13" i="22"/>
  <c r="R13" i="22"/>
  <c r="G13" i="22"/>
  <c r="T13" i="22"/>
  <c r="A14" i="47"/>
  <c r="O13" i="22"/>
  <c r="E13" i="22"/>
  <c r="T11" i="22"/>
  <c r="V13" i="22"/>
  <c r="D11" i="22"/>
  <c r="I21" i="22"/>
  <c r="V21" i="22"/>
  <c r="D21" i="22"/>
  <c r="W13" i="22"/>
  <c r="Z13" i="22"/>
  <c r="U13" i="22"/>
  <c r="H13" i="22"/>
  <c r="E21" i="22"/>
  <c r="P8" i="22"/>
  <c r="P63" i="22" s="1"/>
  <c r="T8" i="22"/>
  <c r="T63" i="22" s="1"/>
  <c r="L8" i="22"/>
  <c r="L63" i="22" s="1"/>
  <c r="W8" i="22"/>
  <c r="W63" i="22" s="1"/>
  <c r="Q8" i="22"/>
  <c r="Q63" i="22" s="1"/>
  <c r="M8" i="22"/>
  <c r="M63" i="22" s="1"/>
  <c r="Y8" i="22"/>
  <c r="Y63" i="22" s="1"/>
  <c r="E8" i="22"/>
  <c r="E63" i="22" s="1"/>
  <c r="F8" i="22"/>
  <c r="F63" i="22" s="1"/>
  <c r="R8" i="22"/>
  <c r="R63" i="22" s="1"/>
  <c r="AA8" i="22"/>
  <c r="AA63" i="22" s="1"/>
  <c r="K8" i="22"/>
  <c r="K63" i="22" s="1"/>
  <c r="AB8" i="22"/>
  <c r="AB63" i="22" s="1"/>
  <c r="O8" i="22"/>
  <c r="O63" i="22" s="1"/>
  <c r="S8" i="22"/>
  <c r="S63" i="22" s="1"/>
  <c r="U8" i="22"/>
  <c r="U63" i="22" s="1"/>
  <c r="Z8" i="22"/>
  <c r="Z63" i="22" s="1"/>
  <c r="H8" i="22"/>
  <c r="H63" i="22" s="1"/>
  <c r="O23" i="22"/>
  <c r="I23" i="22"/>
  <c r="N23" i="22"/>
  <c r="K23" i="22"/>
  <c r="W23" i="22"/>
  <c r="X8" i="22"/>
  <c r="X63" i="22" s="1"/>
  <c r="T23" i="22"/>
  <c r="Z23" i="22"/>
  <c r="V23" i="22"/>
  <c r="E23" i="22"/>
  <c r="D8" i="22"/>
  <c r="D63" i="22" s="1"/>
  <c r="N8" i="22"/>
  <c r="N63" i="22" s="1"/>
  <c r="W11" i="22"/>
  <c r="F11" i="22"/>
  <c r="S11" i="22"/>
  <c r="V11" i="22"/>
  <c r="AA11" i="22"/>
  <c r="P11" i="22"/>
  <c r="X11" i="22"/>
  <c r="H11" i="22"/>
  <c r="AB11" i="22"/>
  <c r="M11" i="22"/>
  <c r="J11" i="22"/>
  <c r="O11" i="22"/>
  <c r="R11" i="22"/>
  <c r="U11" i="22"/>
  <c r="P23" i="22"/>
  <c r="Q23" i="22"/>
  <c r="G23" i="22"/>
  <c r="X23" i="22"/>
  <c r="AB23" i="22"/>
  <c r="H23" i="22"/>
  <c r="Y23" i="22"/>
  <c r="J23" i="22"/>
  <c r="AA23" i="22"/>
  <c r="F23" i="22"/>
  <c r="J8" i="22"/>
  <c r="J63" i="22" s="1"/>
  <c r="I8" i="22"/>
  <c r="I63" i="22" s="1"/>
  <c r="X9" i="22"/>
  <c r="D9" i="22"/>
  <c r="J9" i="22"/>
  <c r="AA9" i="22"/>
  <c r="U9" i="22"/>
  <c r="N9" i="22"/>
  <c r="E9" i="22"/>
  <c r="Q9" i="22"/>
  <c r="M9" i="22"/>
  <c r="Z9" i="22"/>
  <c r="T9" i="22"/>
  <c r="G9" i="22"/>
  <c r="O9" i="22"/>
  <c r="F9" i="22"/>
  <c r="I9" i="22"/>
  <c r="W9" i="22"/>
  <c r="Y9" i="22"/>
  <c r="H9" i="22"/>
  <c r="P9" i="22"/>
  <c r="AB9" i="22"/>
  <c r="K9" i="22"/>
  <c r="V9" i="22"/>
  <c r="R9" i="22"/>
  <c r="L9" i="22"/>
  <c r="S9" i="22"/>
  <c r="P99" i="45"/>
  <c r="X14" i="22"/>
  <c r="Z14" i="22"/>
  <c r="N14" i="22"/>
  <c r="L14" i="22"/>
  <c r="Q14" i="22"/>
  <c r="G14" i="22"/>
  <c r="Y14" i="22"/>
  <c r="AA14" i="22"/>
  <c r="M14" i="22"/>
  <c r="P14" i="22"/>
  <c r="E14" i="22"/>
  <c r="U14" i="22"/>
  <c r="D14" i="22"/>
  <c r="J14" i="22"/>
  <c r="V14" i="22"/>
  <c r="O14" i="22"/>
  <c r="R14" i="22"/>
  <c r="AB14" i="22"/>
  <c r="H14" i="22"/>
  <c r="I14" i="22"/>
  <c r="K14" i="22"/>
  <c r="T14" i="22"/>
  <c r="F14" i="22"/>
  <c r="W14" i="22"/>
  <c r="S14" i="22"/>
  <c r="T6" i="22"/>
  <c r="J6" i="22"/>
  <c r="W6" i="22"/>
  <c r="F6" i="22"/>
  <c r="Q6" i="22"/>
  <c r="M6" i="22"/>
  <c r="K6" i="22"/>
  <c r="I6" i="22"/>
  <c r="E6" i="22"/>
  <c r="N6" i="22"/>
  <c r="S6" i="22"/>
  <c r="AB6" i="22"/>
  <c r="D6" i="22"/>
  <c r="O6" i="22"/>
  <c r="Y6" i="22"/>
  <c r="L6" i="22"/>
  <c r="AA6" i="22"/>
  <c r="G6" i="22"/>
  <c r="Z6" i="22"/>
  <c r="V6" i="22"/>
  <c r="X6" i="22"/>
  <c r="H6" i="22"/>
  <c r="R6" i="22"/>
  <c r="U6" i="22"/>
  <c r="P6" i="22"/>
  <c r="T10" i="22"/>
  <c r="D10" i="22"/>
  <c r="W10" i="22"/>
  <c r="J10" i="22"/>
  <c r="O10" i="22"/>
  <c r="G10" i="22"/>
  <c r="S10" i="22"/>
  <c r="N10" i="22"/>
  <c r="M10" i="22"/>
  <c r="K10" i="22"/>
  <c r="I10" i="22"/>
  <c r="AA10" i="22"/>
  <c r="Q10" i="22"/>
  <c r="V10" i="22"/>
  <c r="Y10" i="22"/>
  <c r="AB10" i="22"/>
  <c r="F10" i="22"/>
  <c r="Z10" i="22"/>
  <c r="R10" i="22"/>
  <c r="E10" i="22"/>
  <c r="P10" i="22"/>
  <c r="X10" i="22"/>
  <c r="L10" i="22"/>
  <c r="H10" i="22"/>
  <c r="U10" i="22"/>
  <c r="P9" i="44"/>
  <c r="S17" i="22"/>
  <c r="S72" i="22" s="1"/>
  <c r="U17" i="22"/>
  <c r="U72" i="22" s="1"/>
  <c r="N17" i="22"/>
  <c r="N72" i="22" s="1"/>
  <c r="AA17" i="22"/>
  <c r="AA72" i="22" s="1"/>
  <c r="D17" i="22"/>
  <c r="D72" i="22" s="1"/>
  <c r="P17" i="22"/>
  <c r="P72" i="22" s="1"/>
  <c r="G17" i="22"/>
  <c r="G72" i="22" s="1"/>
  <c r="E17" i="22"/>
  <c r="E72" i="22" s="1"/>
  <c r="Y17" i="22"/>
  <c r="Y72" i="22" s="1"/>
  <c r="W17" i="22"/>
  <c r="W72" i="22" s="1"/>
  <c r="AB17" i="22"/>
  <c r="AB72" i="22" s="1"/>
  <c r="O17" i="22"/>
  <c r="O72" i="22" s="1"/>
  <c r="Q17" i="22"/>
  <c r="Q72" i="22" s="1"/>
  <c r="F17" i="22"/>
  <c r="F72" i="22" s="1"/>
  <c r="L17" i="22"/>
  <c r="L72" i="22" s="1"/>
  <c r="H17" i="22"/>
  <c r="H72" i="22" s="1"/>
  <c r="R17" i="22"/>
  <c r="R72" i="22" s="1"/>
  <c r="V17" i="22"/>
  <c r="V72" i="22" s="1"/>
  <c r="K17" i="22"/>
  <c r="K72" i="22" s="1"/>
  <c r="Z17" i="22"/>
  <c r="Z72" i="22" s="1"/>
  <c r="T17" i="22"/>
  <c r="T72" i="22" s="1"/>
  <c r="J17" i="22"/>
  <c r="J72" i="22" s="1"/>
  <c r="M17" i="22"/>
  <c r="M72" i="22" s="1"/>
  <c r="I17" i="22"/>
  <c r="I72" i="22" s="1"/>
  <c r="X17" i="22"/>
  <c r="X72" i="22" s="1"/>
  <c r="N16" i="22"/>
  <c r="M16" i="22"/>
  <c r="L16" i="22"/>
  <c r="J16" i="22"/>
  <c r="H16" i="22"/>
  <c r="W16" i="22"/>
  <c r="Y16" i="22"/>
  <c r="E16" i="22"/>
  <c r="F16" i="22"/>
  <c r="R16" i="22"/>
  <c r="T16" i="22"/>
  <c r="D16" i="22"/>
  <c r="X16" i="22"/>
  <c r="P16" i="22"/>
  <c r="S16" i="22"/>
  <c r="G16" i="22"/>
  <c r="Z16" i="22"/>
  <c r="AB16" i="22"/>
  <c r="I16" i="22"/>
  <c r="AA16" i="22"/>
  <c r="V16" i="22"/>
  <c r="Q16" i="22"/>
  <c r="K16" i="22"/>
  <c r="O16" i="22"/>
  <c r="U16" i="22"/>
  <c r="X19" i="22"/>
  <c r="Z19" i="22"/>
  <c r="P19" i="22"/>
  <c r="I19" i="22"/>
  <c r="S19" i="22"/>
  <c r="U19" i="22"/>
  <c r="W19" i="22"/>
  <c r="M19" i="22"/>
  <c r="O19" i="22"/>
  <c r="J19" i="22"/>
  <c r="R19" i="22"/>
  <c r="G19" i="22"/>
  <c r="V19" i="22"/>
  <c r="N19" i="22"/>
  <c r="AA19" i="22"/>
  <c r="E19" i="22"/>
  <c r="Y19" i="22"/>
  <c r="AB19" i="22"/>
  <c r="F19" i="22"/>
  <c r="L19" i="22"/>
  <c r="T19" i="22"/>
  <c r="K19" i="22"/>
  <c r="Q19" i="22"/>
  <c r="D19" i="22"/>
  <c r="H19" i="22"/>
  <c r="P44" i="45"/>
  <c r="P40" i="45"/>
  <c r="P47" i="45"/>
  <c r="P21" i="45"/>
  <c r="P89" i="45"/>
  <c r="P11" i="45"/>
  <c r="U11" i="45"/>
  <c r="P22" i="45"/>
  <c r="P64" i="45"/>
  <c r="P71" i="45"/>
  <c r="P63" i="45"/>
  <c r="P100" i="45"/>
  <c r="P65" i="45"/>
  <c r="S6" i="45"/>
  <c r="T7" i="45"/>
  <c r="P58" i="45"/>
  <c r="P94" i="45"/>
  <c r="P41" i="45"/>
  <c r="P39" i="45"/>
  <c r="L7" i="22" l="1"/>
  <c r="L62" i="22" s="1"/>
  <c r="Y7" i="22"/>
  <c r="Y62" i="22" s="1"/>
  <c r="Y111" i="22" s="1"/>
  <c r="K7" i="22"/>
  <c r="K62" i="22" s="1"/>
  <c r="K112" i="22" s="1"/>
  <c r="I7" i="22"/>
  <c r="I62" i="22" s="1"/>
  <c r="I112" i="22" s="1"/>
  <c r="AA7" i="22"/>
  <c r="AA62" i="22" s="1"/>
  <c r="AB7" i="22"/>
  <c r="AB62" i="22" s="1"/>
  <c r="AB112" i="22" s="1"/>
  <c r="Q7" i="22"/>
  <c r="Q62" i="22" s="1"/>
  <c r="Q112" i="22" s="1"/>
  <c r="G7" i="22"/>
  <c r="G62" i="22" s="1"/>
  <c r="G112" i="22" s="1"/>
  <c r="O7" i="22"/>
  <c r="O62" i="22" s="1"/>
  <c r="O111" i="22" s="1"/>
  <c r="N7" i="22"/>
  <c r="N62" i="22" s="1"/>
  <c r="N112" i="22" s="1"/>
  <c r="M7" i="22"/>
  <c r="M62" i="22" s="1"/>
  <c r="M111" i="22" s="1"/>
  <c r="X7" i="22"/>
  <c r="X62" i="22" s="1"/>
  <c r="X111" i="22" s="1"/>
  <c r="R7" i="22"/>
  <c r="R62" i="22" s="1"/>
  <c r="Z7" i="22"/>
  <c r="Z62" i="22" s="1"/>
  <c r="Z111" i="22" s="1"/>
  <c r="D7" i="22"/>
  <c r="D62" i="22" s="1"/>
  <c r="D111" i="22" s="1"/>
  <c r="P7" i="22"/>
  <c r="P62" i="22" s="1"/>
  <c r="P112" i="22" s="1"/>
  <c r="S7" i="22"/>
  <c r="S62" i="22" s="1"/>
  <c r="S112" i="22" s="1"/>
  <c r="J7" i="22"/>
  <c r="J62" i="22" s="1"/>
  <c r="J112" i="22" s="1"/>
  <c r="E7" i="22"/>
  <c r="E62" i="22" s="1"/>
  <c r="E111" i="22" s="1"/>
  <c r="V7" i="22"/>
  <c r="V62" i="22" s="1"/>
  <c r="V112" i="22" s="1"/>
  <c r="T7" i="22"/>
  <c r="T62" i="22" s="1"/>
  <c r="T111" i="22" s="1"/>
  <c r="H7" i="22"/>
  <c r="H62" i="22" s="1"/>
  <c r="H112" i="22" s="1"/>
  <c r="F7" i="22"/>
  <c r="F62" i="22" s="1"/>
  <c r="F111" i="22" s="1"/>
  <c r="U7" i="22"/>
  <c r="U62" i="22" s="1"/>
  <c r="U111" i="22" s="1"/>
  <c r="U48" i="45"/>
  <c r="V14" i="47" a="1"/>
  <c r="V14" i="47" s="1"/>
  <c r="F14" i="47" a="1"/>
  <c r="F14" i="47" s="1"/>
  <c r="L14" i="47" a="1"/>
  <c r="L14" i="47" s="1"/>
  <c r="M14" i="47" a="1"/>
  <c r="M14" i="47" s="1"/>
  <c r="E14" i="47" a="1"/>
  <c r="E14" i="47" s="1"/>
  <c r="W14" i="47" a="1"/>
  <c r="W14" i="47" s="1"/>
  <c r="G14" i="47" a="1"/>
  <c r="G14" i="47" s="1"/>
  <c r="H14" i="47" a="1"/>
  <c r="H14" i="47" s="1"/>
  <c r="X14" i="47" a="1"/>
  <c r="X14" i="47" s="1"/>
  <c r="I14" i="47" a="1"/>
  <c r="I14" i="47" s="1"/>
  <c r="B14" i="47" a="1"/>
  <c r="B14" i="47" s="1"/>
  <c r="K14" i="47" a="1"/>
  <c r="K14" i="47" s="1"/>
  <c r="Y14" i="47" a="1"/>
  <c r="Y14" i="47" s="1"/>
  <c r="C14" i="47" a="1"/>
  <c r="C14" i="47" s="1"/>
  <c r="J14" i="47" a="1"/>
  <c r="J14" i="47" s="1"/>
  <c r="D14" i="47" a="1"/>
  <c r="D14" i="47" s="1"/>
  <c r="U43" i="45"/>
  <c r="U72" i="45"/>
  <c r="U42" i="45"/>
  <c r="Q49" i="45"/>
  <c r="R50" i="45"/>
  <c r="S61" i="45"/>
  <c r="T62" i="45"/>
  <c r="S62" i="45" s="1"/>
  <c r="Q73" i="45"/>
  <c r="P73" i="45" s="1"/>
  <c r="R74" i="45"/>
  <c r="T38" i="45"/>
  <c r="S38" i="45" s="1"/>
  <c r="S37" i="45"/>
  <c r="T50" i="45"/>
  <c r="S49" i="45"/>
  <c r="Q79" i="45"/>
  <c r="P79" i="45" s="1"/>
  <c r="R80" i="45"/>
  <c r="Q80" i="45" s="1"/>
  <c r="P80" i="45" s="1"/>
  <c r="T20" i="45"/>
  <c r="S20" i="45" s="1"/>
  <c r="S19" i="45"/>
  <c r="U18" i="45"/>
  <c r="U36" i="45"/>
  <c r="Q85" i="45"/>
  <c r="P85" i="45" s="1"/>
  <c r="R86" i="45"/>
  <c r="T56" i="45"/>
  <c r="S55" i="45"/>
  <c r="U97" i="45"/>
  <c r="Q91" i="45"/>
  <c r="R92" i="45"/>
  <c r="Q92" i="45" s="1"/>
  <c r="U24" i="45"/>
  <c r="Q67" i="45"/>
  <c r="R68" i="45"/>
  <c r="Q19" i="45"/>
  <c r="R20" i="45"/>
  <c r="Q20" i="45" s="1"/>
  <c r="P20" i="45" s="1"/>
  <c r="Q37" i="45"/>
  <c r="P37" i="45" s="1"/>
  <c r="R38" i="45"/>
  <c r="Q38" i="45" s="1"/>
  <c r="P38" i="45" s="1"/>
  <c r="U84" i="45"/>
  <c r="P84" i="45"/>
  <c r="U96" i="45"/>
  <c r="U90" i="45"/>
  <c r="T26" i="45"/>
  <c r="S25" i="45"/>
  <c r="T80" i="45"/>
  <c r="S80" i="45" s="1"/>
  <c r="S79" i="45"/>
  <c r="U78" i="45"/>
  <c r="P72" i="45"/>
  <c r="T68" i="45"/>
  <c r="S67" i="45"/>
  <c r="T86" i="45"/>
  <c r="S85" i="45"/>
  <c r="U60" i="45"/>
  <c r="S31" i="45"/>
  <c r="T32" i="45"/>
  <c r="S32" i="45" s="1"/>
  <c r="Q31" i="45"/>
  <c r="P31" i="45" s="1"/>
  <c r="R32" i="45"/>
  <c r="Q32" i="45" s="1"/>
  <c r="P32" i="45" s="1"/>
  <c r="S73" i="45"/>
  <c r="T74" i="45"/>
  <c r="U66" i="45"/>
  <c r="P66" i="45"/>
  <c r="U54" i="45"/>
  <c r="P54" i="45"/>
  <c r="Q55" i="45"/>
  <c r="P55" i="45" s="1"/>
  <c r="R56" i="45"/>
  <c r="T92" i="45"/>
  <c r="S92" i="45" s="1"/>
  <c r="S91" i="45"/>
  <c r="Q61" i="45"/>
  <c r="R62" i="45"/>
  <c r="Q62" i="45" s="1"/>
  <c r="U30" i="45"/>
  <c r="P30" i="45"/>
  <c r="Q25" i="45"/>
  <c r="R26" i="45"/>
  <c r="R14" i="45"/>
  <c r="Q13" i="45"/>
  <c r="P13" i="45" s="1"/>
  <c r="U12" i="45"/>
  <c r="P12" i="45"/>
  <c r="T14" i="45"/>
  <c r="S13" i="45"/>
  <c r="W111" i="22"/>
  <c r="L111" i="22"/>
  <c r="AA111" i="22"/>
  <c r="P78" i="45"/>
  <c r="R111" i="22"/>
  <c r="J24" i="22"/>
  <c r="P24" i="22"/>
  <c r="R24" i="22"/>
  <c r="R57" i="22" s="1"/>
  <c r="U24" i="22"/>
  <c r="E24" i="22"/>
  <c r="AB24" i="22"/>
  <c r="Z24" i="22"/>
  <c r="O24" i="22"/>
  <c r="F24" i="22"/>
  <c r="H24" i="22"/>
  <c r="G24" i="22"/>
  <c r="V24" i="22"/>
  <c r="V57" i="22" s="1"/>
  <c r="M24" i="22"/>
  <c r="D24" i="22"/>
  <c r="L24" i="22"/>
  <c r="L56" i="22" s="1"/>
  <c r="E4" i="18" s="1"/>
  <c r="S24" i="22"/>
  <c r="Q24" i="22"/>
  <c r="N24" i="22"/>
  <c r="K24" i="22"/>
  <c r="K56" i="22" s="1"/>
  <c r="F7" i="18" s="1"/>
  <c r="T24" i="22"/>
  <c r="T57" i="22" s="1"/>
  <c r="X24" i="22"/>
  <c r="W24" i="22"/>
  <c r="W57" i="22" s="1"/>
  <c r="I24" i="22"/>
  <c r="Y24" i="22"/>
  <c r="AA24" i="22"/>
  <c r="AA56" i="22" s="1"/>
  <c r="H4" i="18" s="1"/>
  <c r="A15" i="47"/>
  <c r="K111" i="22"/>
  <c r="L112" i="22"/>
  <c r="R112" i="22"/>
  <c r="W112" i="22"/>
  <c r="AA112" i="22"/>
  <c r="T8" i="45"/>
  <c r="S7" i="45"/>
  <c r="P48" i="45"/>
  <c r="P43" i="45"/>
  <c r="Q7" i="45"/>
  <c r="R8" i="45"/>
  <c r="P60" i="45"/>
  <c r="P42" i="45"/>
  <c r="U6" i="45"/>
  <c r="I111" i="22" l="1"/>
  <c r="T112" i="22"/>
  <c r="Y112" i="22"/>
  <c r="Y56" i="22"/>
  <c r="H6" i="18" s="1"/>
  <c r="H111" i="22"/>
  <c r="AB57" i="22"/>
  <c r="AB111" i="22"/>
  <c r="Q111" i="22"/>
  <c r="P111" i="22"/>
  <c r="H57" i="22"/>
  <c r="U57" i="22"/>
  <c r="G111" i="22"/>
  <c r="Z57" i="22"/>
  <c r="Z112" i="22"/>
  <c r="S56" i="22"/>
  <c r="G6" i="18" s="1"/>
  <c r="S111" i="22"/>
  <c r="O112" i="22"/>
  <c r="O56" i="22"/>
  <c r="I57" i="22"/>
  <c r="U112" i="22"/>
  <c r="X112" i="22"/>
  <c r="N57" i="22"/>
  <c r="M112" i="22"/>
  <c r="E112" i="22"/>
  <c r="N111" i="22"/>
  <c r="J111" i="22"/>
  <c r="V111" i="22"/>
  <c r="P57" i="22"/>
  <c r="G56" i="22"/>
  <c r="D5" i="18" s="1"/>
  <c r="D112" i="22"/>
  <c r="X56" i="22"/>
  <c r="H7" i="18" s="1"/>
  <c r="Q57" i="22"/>
  <c r="M57" i="22"/>
  <c r="F112" i="22"/>
  <c r="F56" i="22"/>
  <c r="E7" i="18" s="1"/>
  <c r="E57" i="22"/>
  <c r="J57" i="22"/>
  <c r="D56" i="22"/>
  <c r="D7" i="18" s="1"/>
  <c r="W15" i="47" a="1"/>
  <c r="W15" i="47" s="1"/>
  <c r="H15" i="47" a="1"/>
  <c r="H15" i="47" s="1"/>
  <c r="D15" i="47" a="1"/>
  <c r="D15" i="47" s="1"/>
  <c r="M15" i="47" a="1"/>
  <c r="M15" i="47" s="1"/>
  <c r="C15" i="47" a="1"/>
  <c r="C15" i="47" s="1"/>
  <c r="I15" i="47" a="1"/>
  <c r="I15" i="47" s="1"/>
  <c r="X15" i="47" a="1"/>
  <c r="X15" i="47" s="1"/>
  <c r="J15" i="47" a="1"/>
  <c r="J15" i="47" s="1"/>
  <c r="Y15" i="47" a="1"/>
  <c r="Y15" i="47" s="1"/>
  <c r="K15" i="47" a="1"/>
  <c r="K15" i="47" s="1"/>
  <c r="G15" i="47" a="1"/>
  <c r="G15" i="47" s="1"/>
  <c r="E15" i="47" a="1"/>
  <c r="E15" i="47" s="1"/>
  <c r="B15" i="47" a="1"/>
  <c r="B15" i="47" s="1"/>
  <c r="F15" i="47" a="1"/>
  <c r="F15" i="47" s="1"/>
  <c r="L15" i="47" a="1"/>
  <c r="L15" i="47" s="1"/>
  <c r="V15" i="47" a="1"/>
  <c r="V15" i="47" s="1"/>
  <c r="Q26" i="45"/>
  <c r="P26" i="45" s="1"/>
  <c r="R27" i="45"/>
  <c r="S26" i="45"/>
  <c r="T27" i="45"/>
  <c r="U31" i="45"/>
  <c r="U25" i="45"/>
  <c r="U79" i="45"/>
  <c r="U55" i="45"/>
  <c r="U49" i="45"/>
  <c r="U37" i="45"/>
  <c r="U85" i="45"/>
  <c r="U73" i="45"/>
  <c r="S74" i="45"/>
  <c r="T75" i="45"/>
  <c r="S86" i="45"/>
  <c r="T87" i="45"/>
  <c r="S87" i="45" s="1"/>
  <c r="R87" i="45"/>
  <c r="Q87" i="45" s="1"/>
  <c r="Q86" i="45"/>
  <c r="P86" i="45" s="1"/>
  <c r="W25" i="44"/>
  <c r="U67" i="45"/>
  <c r="U38" i="45"/>
  <c r="U80" i="45"/>
  <c r="U62" i="45"/>
  <c r="R69" i="45"/>
  <c r="Q68" i="45"/>
  <c r="P68" i="45" s="1"/>
  <c r="U24" i="44" s="1"/>
  <c r="T57" i="45"/>
  <c r="S57" i="45" s="1"/>
  <c r="S56" i="45"/>
  <c r="R57" i="45"/>
  <c r="Q57" i="45" s="1"/>
  <c r="P57" i="45" s="1"/>
  <c r="Q56" i="45"/>
  <c r="U32" i="45"/>
  <c r="T69" i="45"/>
  <c r="S68" i="45"/>
  <c r="U92" i="45"/>
  <c r="P92" i="45"/>
  <c r="U61" i="45"/>
  <c r="U25" i="44"/>
  <c r="U20" i="45"/>
  <c r="U91" i="45"/>
  <c r="P91" i="45"/>
  <c r="Q50" i="45"/>
  <c r="R51" i="45"/>
  <c r="Q74" i="45"/>
  <c r="R75" i="45"/>
  <c r="U19" i="45"/>
  <c r="P19" i="45"/>
  <c r="T51" i="45"/>
  <c r="S50" i="45"/>
  <c r="U13" i="45"/>
  <c r="Q14" i="45"/>
  <c r="P14" i="45" s="1"/>
  <c r="R15" i="45"/>
  <c r="Q15" i="45" s="1"/>
  <c r="P15" i="45" s="1"/>
  <c r="S14" i="45"/>
  <c r="T15" i="45"/>
  <c r="S15" i="45" s="1"/>
  <c r="R56" i="22"/>
  <c r="F4" i="18" s="1"/>
  <c r="Q8" i="45"/>
  <c r="P8" i="45" s="1"/>
  <c r="R9" i="45"/>
  <c r="Q9" i="45" s="1"/>
  <c r="S8" i="45"/>
  <c r="T9" i="45"/>
  <c r="D57" i="22"/>
  <c r="L57" i="22"/>
  <c r="N56" i="22"/>
  <c r="F5" i="18" s="1"/>
  <c r="Y57" i="22"/>
  <c r="P56" i="22"/>
  <c r="G7" i="18" s="1"/>
  <c r="M56" i="22"/>
  <c r="F6" i="18" s="1"/>
  <c r="E56" i="22"/>
  <c r="D6" i="18" s="1"/>
  <c r="G57" i="22"/>
  <c r="S57" i="22"/>
  <c r="O57" i="22"/>
  <c r="AA57" i="22"/>
  <c r="J56" i="22"/>
  <c r="D4" i="18" s="1"/>
  <c r="T56" i="22"/>
  <c r="G5" i="18" s="1"/>
  <c r="P25" i="45"/>
  <c r="P67" i="45"/>
  <c r="I56" i="22"/>
  <c r="E5" i="18" s="1"/>
  <c r="U56" i="22"/>
  <c r="F3" i="18" s="1"/>
  <c r="Z56" i="22"/>
  <c r="H5" i="18" s="1"/>
  <c r="K57" i="22"/>
  <c r="W56" i="22"/>
  <c r="G3" i="18" s="1"/>
  <c r="H56" i="22"/>
  <c r="E6" i="18" s="1"/>
  <c r="A16" i="47"/>
  <c r="F57" i="22"/>
  <c r="AB56" i="22"/>
  <c r="H3" i="18" s="1"/>
  <c r="V56" i="22"/>
  <c r="G4" i="18" s="1"/>
  <c r="Q56" i="22"/>
  <c r="E3" i="18" s="1"/>
  <c r="X57" i="22"/>
  <c r="P62" i="45"/>
  <c r="P61" i="45"/>
  <c r="U7" i="45"/>
  <c r="P7" i="45"/>
  <c r="P49" i="45"/>
  <c r="W24" i="44" l="1"/>
  <c r="S24" i="44" s="1"/>
  <c r="R25" i="44"/>
  <c r="V7" i="47" s="1" a="1"/>
  <c r="V7" i="47" s="1"/>
  <c r="Q13" i="47" a="1"/>
  <c r="Q13" i="47" s="1"/>
  <c r="S25" i="44"/>
  <c r="W7" i="47" s="1" a="1"/>
  <c r="W7" i="47" s="1"/>
  <c r="S13" i="47" a="1"/>
  <c r="S13" i="47" s="1"/>
  <c r="W16" i="47" a="1"/>
  <c r="W16" i="47" s="1"/>
  <c r="C16" i="47" a="1"/>
  <c r="C16" i="47" s="1"/>
  <c r="I16" i="47" a="1"/>
  <c r="I16" i="47" s="1"/>
  <c r="D16" i="47" a="1"/>
  <c r="D16" i="47" s="1"/>
  <c r="J16" i="47" a="1"/>
  <c r="J16" i="47" s="1"/>
  <c r="F16" i="47" a="1"/>
  <c r="F16" i="47" s="1"/>
  <c r="X16" i="47" a="1"/>
  <c r="X16" i="47" s="1"/>
  <c r="K16" i="47" a="1"/>
  <c r="K16" i="47" s="1"/>
  <c r="Y16" i="47" a="1"/>
  <c r="Y16" i="47" s="1"/>
  <c r="E16" i="47" a="1"/>
  <c r="E16" i="47" s="1"/>
  <c r="L16" i="47" a="1"/>
  <c r="L16" i="47" s="1"/>
  <c r="G16" i="47" a="1"/>
  <c r="G16" i="47" s="1"/>
  <c r="M16" i="47" a="1"/>
  <c r="M16" i="47" s="1"/>
  <c r="V16" i="47" a="1"/>
  <c r="V16" i="47" s="1"/>
  <c r="H16" i="47" a="1"/>
  <c r="H16" i="47" s="1"/>
  <c r="B16" i="47" a="1"/>
  <c r="B16" i="47" s="1"/>
  <c r="U68" i="45"/>
  <c r="S27" i="45"/>
  <c r="T28" i="45"/>
  <c r="S28" i="45" s="1"/>
  <c r="Q27" i="45"/>
  <c r="R28" i="45"/>
  <c r="Q28" i="45" s="1"/>
  <c r="U26" i="45"/>
  <c r="U74" i="45"/>
  <c r="U50" i="45"/>
  <c r="R52" i="45"/>
  <c r="Q52" i="45" s="1"/>
  <c r="Q51" i="45"/>
  <c r="U86" i="45"/>
  <c r="S51" i="45"/>
  <c r="T52" i="45"/>
  <c r="S52" i="45" s="1"/>
  <c r="U57" i="45"/>
  <c r="S75" i="45"/>
  <c r="T76" i="45"/>
  <c r="S76" i="45" s="1"/>
  <c r="R76" i="45"/>
  <c r="Q76" i="45" s="1"/>
  <c r="P76" i="45" s="1"/>
  <c r="Q75" i="45"/>
  <c r="P75" i="45" s="1"/>
  <c r="U87" i="45"/>
  <c r="P74" i="45"/>
  <c r="T70" i="45"/>
  <c r="S70" i="45" s="1"/>
  <c r="S69" i="45"/>
  <c r="U56" i="45"/>
  <c r="P56" i="45"/>
  <c r="V12" i="44" s="1"/>
  <c r="Q69" i="45"/>
  <c r="P69" i="45" s="1"/>
  <c r="R70" i="45"/>
  <c r="Q70" i="45" s="1"/>
  <c r="P70" i="45" s="1"/>
  <c r="W7" i="44"/>
  <c r="S7" i="44" s="1"/>
  <c r="U15" i="45"/>
  <c r="U14" i="45"/>
  <c r="U7" i="44"/>
  <c r="R7" i="44" s="1"/>
  <c r="S9" i="45"/>
  <c r="U9" i="45" s="1"/>
  <c r="P87" i="45"/>
  <c r="AX29" i="22"/>
  <c r="AK31" i="22"/>
  <c r="U8" i="45"/>
  <c r="P9" i="45"/>
  <c r="W6" i="44" s="1"/>
  <c r="R24" i="44"/>
  <c r="A17" i="47"/>
  <c r="P50" i="45"/>
  <c r="V11" i="44" l="1"/>
  <c r="X7" i="44"/>
  <c r="X11" i="44"/>
  <c r="V14" i="44"/>
  <c r="X14" i="44"/>
  <c r="T11" i="44"/>
  <c r="X12" i="44"/>
  <c r="X23" i="44"/>
  <c r="T12" i="44"/>
  <c r="Y12" i="44" s="1"/>
  <c r="V7" i="44"/>
  <c r="T14" i="44"/>
  <c r="T7" i="44"/>
  <c r="X24" i="44"/>
  <c r="V24" i="44"/>
  <c r="V23" i="44"/>
  <c r="V25" i="44"/>
  <c r="R13" i="47" s="1" a="1"/>
  <c r="R13" i="47" s="1"/>
  <c r="T25" i="44"/>
  <c r="P13" i="47" s="1" a="1"/>
  <c r="P13" i="47" s="1"/>
  <c r="X21" i="44"/>
  <c r="T23" i="44"/>
  <c r="V22" i="44"/>
  <c r="T24" i="44"/>
  <c r="V21" i="44"/>
  <c r="X25" i="44"/>
  <c r="T13" i="47" s="1" a="1"/>
  <c r="T13" i="47" s="1"/>
  <c r="T21" i="44"/>
  <c r="T22" i="44"/>
  <c r="X22" i="44"/>
  <c r="E17" i="47" a="1"/>
  <c r="E17" i="47" s="1"/>
  <c r="K17" i="47" a="1"/>
  <c r="K17" i="47" s="1"/>
  <c r="C17" i="47" a="1"/>
  <c r="C17" i="47" s="1"/>
  <c r="X17" i="47" a="1"/>
  <c r="X17" i="47" s="1"/>
  <c r="L17" i="47" a="1"/>
  <c r="L17" i="47" s="1"/>
  <c r="D17" i="47" a="1"/>
  <c r="D17" i="47" s="1"/>
  <c r="Y17" i="47" a="1"/>
  <c r="Y17" i="47" s="1"/>
  <c r="F17" i="47" a="1"/>
  <c r="F17" i="47" s="1"/>
  <c r="M17" i="47" a="1"/>
  <c r="M17" i="47" s="1"/>
  <c r="G17" i="47" a="1"/>
  <c r="G17" i="47" s="1"/>
  <c r="H17" i="47" a="1"/>
  <c r="H17" i="47" s="1"/>
  <c r="J17" i="47" a="1"/>
  <c r="J17" i="47" s="1"/>
  <c r="B17" i="47" a="1"/>
  <c r="B17" i="47" s="1"/>
  <c r="V17" i="47" a="1"/>
  <c r="V17" i="47" s="1"/>
  <c r="I17" i="47" a="1"/>
  <c r="I17" i="47" s="1"/>
  <c r="W17" i="47" a="1"/>
  <c r="W17" i="47" s="1"/>
  <c r="P28" i="45"/>
  <c r="U28" i="45"/>
  <c r="U27" i="45"/>
  <c r="P27" i="45"/>
  <c r="T18" i="44"/>
  <c r="U70" i="45"/>
  <c r="X16" i="44" s="1"/>
  <c r="AG16" i="22"/>
  <c r="V16" i="44"/>
  <c r="V15" i="44"/>
  <c r="T17" i="44"/>
  <c r="T16" i="44"/>
  <c r="U69" i="45"/>
  <c r="V18" i="44"/>
  <c r="T15" i="44"/>
  <c r="X15" i="44"/>
  <c r="U75" i="45"/>
  <c r="U51" i="45"/>
  <c r="U76" i="45"/>
  <c r="X17" i="44" s="1"/>
  <c r="U52" i="45"/>
  <c r="V17" i="44"/>
  <c r="U6" i="44"/>
  <c r="R6" i="44" s="1"/>
  <c r="P88" i="45"/>
  <c r="U19" i="44" s="1"/>
  <c r="AI31" i="22"/>
  <c r="AJ31" i="22"/>
  <c r="AQ29" i="22"/>
  <c r="AP31" i="22"/>
  <c r="AM31" i="22"/>
  <c r="AE29" i="22"/>
  <c r="AY31" i="22"/>
  <c r="AV31" i="22"/>
  <c r="AI29" i="22"/>
  <c r="AH31" i="22"/>
  <c r="AL31" i="22"/>
  <c r="AP29" i="22"/>
  <c r="AD31" i="22"/>
  <c r="BB29" i="22"/>
  <c r="AO29" i="22"/>
  <c r="AT31" i="22"/>
  <c r="AO31" i="22"/>
  <c r="AS29" i="22"/>
  <c r="AG29" i="22"/>
  <c r="AR31" i="22"/>
  <c r="AW31" i="22"/>
  <c r="AK29" i="22"/>
  <c r="AU29" i="22"/>
  <c r="AZ31" i="22"/>
  <c r="BA31" i="22"/>
  <c r="AR29" i="22"/>
  <c r="AN29" i="22"/>
  <c r="AX31" i="22"/>
  <c r="AU31" i="22"/>
  <c r="BA29" i="22"/>
  <c r="AY29" i="22"/>
  <c r="AW29" i="22"/>
  <c r="AQ31" i="22"/>
  <c r="AG31" i="22"/>
  <c r="AF31" i="22"/>
  <c r="AJ29" i="22"/>
  <c r="AH29" i="22"/>
  <c r="AV29" i="22"/>
  <c r="AT29" i="22"/>
  <c r="AF29" i="22"/>
  <c r="AD29" i="22"/>
  <c r="AM29" i="22"/>
  <c r="AL29" i="22"/>
  <c r="AZ29" i="22"/>
  <c r="AN31" i="22"/>
  <c r="AE31" i="22"/>
  <c r="BB31" i="22"/>
  <c r="AS31" i="22"/>
  <c r="S6" i="44"/>
  <c r="AH30" i="22"/>
  <c r="AP30" i="22"/>
  <c r="AY30" i="22"/>
  <c r="AI30" i="22"/>
  <c r="AQ30" i="22"/>
  <c r="AZ30" i="22"/>
  <c r="AJ30" i="22"/>
  <c r="AR30" i="22"/>
  <c r="BA30" i="22"/>
  <c r="AO30" i="22"/>
  <c r="AK30" i="22"/>
  <c r="AS30" i="22"/>
  <c r="BB30" i="22"/>
  <c r="AD30" i="22"/>
  <c r="AL30" i="22"/>
  <c r="AU30" i="22"/>
  <c r="AM30" i="22"/>
  <c r="AV30" i="22"/>
  <c r="AE30" i="22"/>
  <c r="AN30" i="22"/>
  <c r="AW30" i="22"/>
  <c r="AF30" i="22"/>
  <c r="AG30" i="22"/>
  <c r="AX30" i="22"/>
  <c r="AT30" i="22"/>
  <c r="V6" i="44"/>
  <c r="X6" i="44"/>
  <c r="T6" i="44"/>
  <c r="AG25" i="22"/>
  <c r="A18" i="47"/>
  <c r="P52" i="45"/>
  <c r="W16" i="44" s="1"/>
  <c r="S16" i="44" s="1"/>
  <c r="P51" i="45"/>
  <c r="Y11" i="44" l="1"/>
  <c r="AD11" i="22" s="1"/>
  <c r="Y25" i="44"/>
  <c r="AI28" i="22" s="1"/>
  <c r="Y14" i="44"/>
  <c r="AM14" i="22" s="1"/>
  <c r="Y23" i="44"/>
  <c r="AN26" i="22" s="1"/>
  <c r="Y7" i="44"/>
  <c r="AV7" i="22" s="1"/>
  <c r="AV62" i="22" s="1"/>
  <c r="Y22" i="44"/>
  <c r="BA24" i="22" s="1"/>
  <c r="Y21" i="44"/>
  <c r="AN22" i="22" s="1"/>
  <c r="Y24" i="44"/>
  <c r="AM27" i="22" s="1"/>
  <c r="U16" i="44"/>
  <c r="R16" i="44" s="1"/>
  <c r="U22" i="44"/>
  <c r="R22" i="44" s="1"/>
  <c r="U17" i="44"/>
  <c r="R17" i="44" s="1"/>
  <c r="W23" i="44"/>
  <c r="S23" i="44" s="1"/>
  <c r="U23" i="44"/>
  <c r="R23" i="44" s="1"/>
  <c r="W10" i="44"/>
  <c r="S10" i="44" s="1"/>
  <c r="U10" i="44"/>
  <c r="R10" i="44" s="1"/>
  <c r="W8" i="44"/>
  <c r="S8" i="44" s="1"/>
  <c r="U8" i="44"/>
  <c r="R8" i="44" s="1"/>
  <c r="W18" i="44"/>
  <c r="S18" i="44" s="1"/>
  <c r="U21" i="44"/>
  <c r="R21" i="44" s="1"/>
  <c r="W21" i="44"/>
  <c r="S21" i="44" s="1"/>
  <c r="U11" i="44"/>
  <c r="R11" i="44" s="1"/>
  <c r="U12" i="44"/>
  <c r="R12" i="44" s="1"/>
  <c r="W11" i="44"/>
  <c r="S11" i="44" s="1"/>
  <c r="W12" i="44"/>
  <c r="S12" i="44" s="1"/>
  <c r="U14" i="44"/>
  <c r="R14" i="44" s="1"/>
  <c r="U15" i="44"/>
  <c r="R15" i="44" s="1"/>
  <c r="W15" i="44"/>
  <c r="S15" i="44" s="1"/>
  <c r="W14" i="44"/>
  <c r="S14" i="44" s="1"/>
  <c r="U18" i="44"/>
  <c r="R18" i="44" s="1"/>
  <c r="W17" i="44"/>
  <c r="S17" i="44" s="1"/>
  <c r="W22" i="44"/>
  <c r="S22" i="44" s="1"/>
  <c r="V20" i="44"/>
  <c r="T20" i="44"/>
  <c r="X20" i="44"/>
  <c r="X18" i="44"/>
  <c r="W20" i="44"/>
  <c r="S20" i="44" s="1"/>
  <c r="U20" i="44"/>
  <c r="R20" i="44" s="1"/>
  <c r="X18" i="47" a="1"/>
  <c r="X18" i="47" s="1"/>
  <c r="M18" i="47" a="1"/>
  <c r="M18" i="47" s="1"/>
  <c r="B18" i="47" a="1"/>
  <c r="B18" i="47" s="1"/>
  <c r="F18" i="47" a="1"/>
  <c r="F18" i="47" s="1"/>
  <c r="Y18" i="47" a="1"/>
  <c r="Y18" i="47" s="1"/>
  <c r="G18" i="47" a="1"/>
  <c r="G18" i="47" s="1"/>
  <c r="C18" i="47" a="1"/>
  <c r="C18" i="47" s="1"/>
  <c r="L18" i="47" a="1"/>
  <c r="L18" i="47" s="1"/>
  <c r="H18" i="47" a="1"/>
  <c r="H18" i="47" s="1"/>
  <c r="I18" i="47" a="1"/>
  <c r="I18" i="47" s="1"/>
  <c r="V18" i="47" a="1"/>
  <c r="V18" i="47" s="1"/>
  <c r="J18" i="47" a="1"/>
  <c r="J18" i="47" s="1"/>
  <c r="D18" i="47" a="1"/>
  <c r="D18" i="47" s="1"/>
  <c r="W18" i="47" a="1"/>
  <c r="W18" i="47" s="1"/>
  <c r="E18" i="47" a="1"/>
  <c r="E18" i="47" s="1"/>
  <c r="K18" i="47" a="1"/>
  <c r="K18" i="47" s="1"/>
  <c r="W9" i="44"/>
  <c r="S9" i="44" s="1"/>
  <c r="U9" i="44"/>
  <c r="R9" i="44" s="1"/>
  <c r="X9" i="44"/>
  <c r="X10" i="44"/>
  <c r="V10" i="44"/>
  <c r="T10" i="44"/>
  <c r="X8" i="44"/>
  <c r="V8" i="44"/>
  <c r="V9" i="44"/>
  <c r="T8" i="44"/>
  <c r="T9" i="44"/>
  <c r="Y17" i="44"/>
  <c r="AL18" i="22" s="1"/>
  <c r="Y18" i="44"/>
  <c r="AH19" i="22" s="1"/>
  <c r="Y16" i="44"/>
  <c r="AU17" i="22" s="1"/>
  <c r="AU72" i="22" s="1"/>
  <c r="Y15" i="44"/>
  <c r="AE15" i="22" s="1"/>
  <c r="U13" i="44"/>
  <c r="R13" i="44" s="1"/>
  <c r="W13" i="44"/>
  <c r="S13" i="44" s="1"/>
  <c r="X19" i="44"/>
  <c r="T19" i="44"/>
  <c r="W19" i="44"/>
  <c r="S19" i="44" s="1"/>
  <c r="V19" i="44"/>
  <c r="V13" i="44"/>
  <c r="T13" i="44"/>
  <c r="X13" i="44"/>
  <c r="R19" i="44"/>
  <c r="Y6" i="44"/>
  <c r="AM6" i="22" s="1"/>
  <c r="AU25" i="22"/>
  <c r="AT25" i="22"/>
  <c r="BA25" i="22"/>
  <c r="AF25" i="22"/>
  <c r="AK25" i="22"/>
  <c r="AJ25" i="22"/>
  <c r="AD25" i="22"/>
  <c r="AE25" i="22"/>
  <c r="AO25" i="22"/>
  <c r="AQ25" i="22"/>
  <c r="AH25" i="22"/>
  <c r="AP25" i="22"/>
  <c r="AW25" i="22"/>
  <c r="AS25" i="22"/>
  <c r="AY25" i="22"/>
  <c r="AM25" i="22"/>
  <c r="AZ25" i="22"/>
  <c r="AN25" i="22"/>
  <c r="BB25" i="22"/>
  <c r="AR25" i="22"/>
  <c r="AX25" i="22"/>
  <c r="AI25" i="22"/>
  <c r="AL25" i="22"/>
  <c r="AV25" i="22"/>
  <c r="AW16" i="22"/>
  <c r="AV16" i="22"/>
  <c r="BA16" i="22"/>
  <c r="AX16" i="22"/>
  <c r="AU16" i="22"/>
  <c r="BB16" i="22"/>
  <c r="AL16" i="22"/>
  <c r="AD16" i="22"/>
  <c r="AE16" i="22"/>
  <c r="AJ16" i="22"/>
  <c r="AK16" i="22"/>
  <c r="AI16" i="22"/>
  <c r="AS16" i="22"/>
  <c r="AQ16" i="22"/>
  <c r="AO16" i="22"/>
  <c r="AM16" i="22"/>
  <c r="AY16" i="22"/>
  <c r="AN16" i="22"/>
  <c r="AT16" i="22"/>
  <c r="AR16" i="22"/>
  <c r="AH16" i="22"/>
  <c r="AZ16" i="22"/>
  <c r="AF16" i="22"/>
  <c r="AP16" i="22"/>
  <c r="AT12" i="22"/>
  <c r="AV12" i="22"/>
  <c r="AL12" i="22"/>
  <c r="AY12" i="22"/>
  <c r="BA12" i="22"/>
  <c r="AF12" i="22"/>
  <c r="AS12" i="22"/>
  <c r="AU12" i="22"/>
  <c r="AK12" i="22"/>
  <c r="AD12" i="22"/>
  <c r="AZ12" i="22"/>
  <c r="AP12" i="22"/>
  <c r="AI12" i="22"/>
  <c r="AX12" i="22"/>
  <c r="AE12" i="22"/>
  <c r="AG12" i="22"/>
  <c r="AQ12" i="22"/>
  <c r="AN12" i="22"/>
  <c r="AR12" i="22"/>
  <c r="AH12" i="22"/>
  <c r="AW12" i="22"/>
  <c r="AO12" i="22"/>
  <c r="AJ12" i="22"/>
  <c r="AM12" i="22"/>
  <c r="BB12" i="22"/>
  <c r="K34" i="18"/>
  <c r="BA23" i="22"/>
  <c r="AV23" i="22"/>
  <c r="AU23" i="22"/>
  <c r="AD23" i="22"/>
  <c r="AZ23" i="22"/>
  <c r="AW23" i="22"/>
  <c r="AM23" i="22"/>
  <c r="AG23" i="22"/>
  <c r="AY23" i="22"/>
  <c r="AO23" i="22"/>
  <c r="BB23" i="22"/>
  <c r="AI23" i="22"/>
  <c r="AL23" i="22"/>
  <c r="AP23" i="22"/>
  <c r="AH23" i="22"/>
  <c r="AR23" i="22"/>
  <c r="AX23" i="22"/>
  <c r="AN23" i="22"/>
  <c r="AT23" i="22"/>
  <c r="AK23" i="22"/>
  <c r="AQ23" i="22"/>
  <c r="AS23" i="22"/>
  <c r="AE23" i="22"/>
  <c r="AJ23" i="22"/>
  <c r="AF23" i="22"/>
  <c r="AG28" i="22" l="1"/>
  <c r="AU28" i="22"/>
  <c r="BA11" i="22"/>
  <c r="AY11" i="22"/>
  <c r="AV11" i="22"/>
  <c r="AE11" i="22"/>
  <c r="AM11" i="22"/>
  <c r="AR11" i="22"/>
  <c r="AT11" i="22"/>
  <c r="AS11" i="22"/>
  <c r="AQ11" i="22"/>
  <c r="AN11" i="22"/>
  <c r="AU11" i="22"/>
  <c r="BB11" i="22"/>
  <c r="AF11" i="22"/>
  <c r="AX11" i="22"/>
  <c r="AG11" i="22"/>
  <c r="AW11" i="22"/>
  <c r="AZ11" i="22"/>
  <c r="AJ11" i="22"/>
  <c r="AO11" i="22"/>
  <c r="AP11" i="22"/>
  <c r="AH11" i="22"/>
  <c r="AI11" i="22"/>
  <c r="AL11" i="22"/>
  <c r="AK11" i="22"/>
  <c r="AI22" i="22"/>
  <c r="AG7" i="22"/>
  <c r="AG62" i="22" s="1"/>
  <c r="AL14" i="22"/>
  <c r="AF14" i="22"/>
  <c r="AI14" i="22"/>
  <c r="AQ14" i="22"/>
  <c r="AX14" i="22"/>
  <c r="AH14" i="22"/>
  <c r="AG26" i="22"/>
  <c r="AN14" i="22"/>
  <c r="AR14" i="22"/>
  <c r="AI26" i="22"/>
  <c r="AW7" i="22"/>
  <c r="AW62" i="22" s="1"/>
  <c r="AI7" i="22"/>
  <c r="AI62" i="22" s="1"/>
  <c r="AQ26" i="22"/>
  <c r="AV14" i="22"/>
  <c r="AK14" i="22"/>
  <c r="AL26" i="22"/>
  <c r="AJ22" i="22"/>
  <c r="AT22" i="22"/>
  <c r="AG22" i="22"/>
  <c r="AJ7" i="22"/>
  <c r="AJ62" i="22" s="1"/>
  <c r="AR7" i="22"/>
  <c r="AR62" i="22" s="1"/>
  <c r="AW24" i="22"/>
  <c r="AO22" i="22"/>
  <c r="AV22" i="22"/>
  <c r="AR26" i="22"/>
  <c r="AU22" i="22"/>
  <c r="AU26" i="22"/>
  <c r="AQ7" i="22"/>
  <c r="AQ62" i="22" s="1"/>
  <c r="AE7" i="22"/>
  <c r="AE62" i="22" s="1"/>
  <c r="AX7" i="22"/>
  <c r="AX62" i="22" s="1"/>
  <c r="BB24" i="22"/>
  <c r="AP24" i="22"/>
  <c r="AY24" i="22"/>
  <c r="AZ27" i="22"/>
  <c r="AZ22" i="22"/>
  <c r="AP28" i="22"/>
  <c r="AF22" i="22"/>
  <c r="AI27" i="22"/>
  <c r="AT28" i="22"/>
  <c r="AZ28" i="22"/>
  <c r="AH28" i="22"/>
  <c r="AL28" i="22"/>
  <c r="AJ28" i="22"/>
  <c r="AR28" i="22"/>
  <c r="AS28" i="22"/>
  <c r="AE28" i="22"/>
  <c r="AF28" i="22"/>
  <c r="AX28" i="22"/>
  <c r="AD22" i="22"/>
  <c r="AN28" i="22"/>
  <c r="AP7" i="22"/>
  <c r="AP62" i="22" s="1"/>
  <c r="AN7" i="22"/>
  <c r="AN62" i="22" s="1"/>
  <c r="AZ26" i="22"/>
  <c r="AX22" i="22"/>
  <c r="AZ7" i="22"/>
  <c r="AZ62" i="22" s="1"/>
  <c r="BB7" i="22"/>
  <c r="BB62" i="22" s="1"/>
  <c r="AD14" i="22"/>
  <c r="AK22" i="22"/>
  <c r="BB22" i="22"/>
  <c r="AM7" i="22"/>
  <c r="AM62" i="22" s="1"/>
  <c r="AO7" i="22"/>
  <c r="AO62" i="22" s="1"/>
  <c r="AU7" i="22"/>
  <c r="AU62" i="22" s="1"/>
  <c r="AY14" i="22"/>
  <c r="AU24" i="22"/>
  <c r="AX26" i="22"/>
  <c r="AP26" i="22"/>
  <c r="AQ28" i="22"/>
  <c r="AO28" i="22"/>
  <c r="AV28" i="22"/>
  <c r="AY22" i="22"/>
  <c r="AS7" i="22"/>
  <c r="AS62" i="22" s="1"/>
  <c r="AW14" i="22"/>
  <c r="AV26" i="22"/>
  <c r="AW26" i="22"/>
  <c r="AW22" i="22"/>
  <c r="AQ22" i="22"/>
  <c r="AF7" i="22"/>
  <c r="AF62" i="22" s="1"/>
  <c r="AL7" i="22"/>
  <c r="AL62" i="22" s="1"/>
  <c r="AS14" i="22"/>
  <c r="AE14" i="22"/>
  <c r="AL24" i="22"/>
  <c r="AD26" i="22"/>
  <c r="AO26" i="22"/>
  <c r="BA28" i="22"/>
  <c r="AK28" i="22"/>
  <c r="AM28" i="22"/>
  <c r="AT7" i="22"/>
  <c r="AT62" i="22" s="1"/>
  <c r="BB14" i="22"/>
  <c r="BA14" i="22"/>
  <c r="AU14" i="22"/>
  <c r="AG14" i="22"/>
  <c r="AO14" i="22"/>
  <c r="BB26" i="22"/>
  <c r="AE26" i="22"/>
  <c r="AF24" i="22"/>
  <c r="AI24" i="22"/>
  <c r="AD24" i="22"/>
  <c r="AH7" i="22"/>
  <c r="AH62" i="22" s="1"/>
  <c r="BA7" i="22"/>
  <c r="BA62" i="22" s="1"/>
  <c r="AY7" i="22"/>
  <c r="AY62" i="22" s="1"/>
  <c r="AK7" i="22"/>
  <c r="AK62" i="22" s="1"/>
  <c r="AP14" i="22"/>
  <c r="AT14" i="22"/>
  <c r="AZ14" i="22"/>
  <c r="AO24" i="22"/>
  <c r="AT24" i="22"/>
  <c r="AR24" i="22"/>
  <c r="AY28" i="22"/>
  <c r="AW28" i="22"/>
  <c r="AD28" i="22"/>
  <c r="U13" i="47" a="1"/>
  <c r="U13" i="47" s="1"/>
  <c r="AH24" i="22"/>
  <c r="AZ24" i="22"/>
  <c r="AQ24" i="22"/>
  <c r="AD7" i="22"/>
  <c r="AD62" i="22" s="1"/>
  <c r="AJ14" i="22"/>
  <c r="AS24" i="22"/>
  <c r="AE24" i="22"/>
  <c r="AG24" i="22"/>
  <c r="AX24" i="22"/>
  <c r="BB28" i="22"/>
  <c r="AJ24" i="22"/>
  <c r="AN24" i="22"/>
  <c r="AM24" i="22"/>
  <c r="AK24" i="22"/>
  <c r="AV24" i="22"/>
  <c r="AJ27" i="22"/>
  <c r="AS22" i="22"/>
  <c r="AR22" i="22"/>
  <c r="AE22" i="22"/>
  <c r="AJ26" i="22"/>
  <c r="BA26" i="22"/>
  <c r="AY26" i="22"/>
  <c r="AO27" i="22"/>
  <c r="AL22" i="22"/>
  <c r="AM22" i="22"/>
  <c r="BA22" i="22"/>
  <c r="AK26" i="22"/>
  <c r="AM26" i="22"/>
  <c r="AH26" i="22"/>
  <c r="BB27" i="22"/>
  <c r="BA27" i="22"/>
  <c r="AP22" i="22"/>
  <c r="AH22" i="22"/>
  <c r="AT26" i="22"/>
  <c r="AS26" i="22"/>
  <c r="AF26" i="22"/>
  <c r="AW27" i="22"/>
  <c r="AY27" i="22"/>
  <c r="AG27" i="22"/>
  <c r="AU27" i="22"/>
  <c r="AT27" i="22"/>
  <c r="AD27" i="22"/>
  <c r="AV27" i="22"/>
  <c r="AR27" i="22"/>
  <c r="AH27" i="22"/>
  <c r="AE27" i="22"/>
  <c r="AS27" i="22"/>
  <c r="AX27" i="22"/>
  <c r="AF27" i="22"/>
  <c r="AP27" i="22"/>
  <c r="AQ27" i="22"/>
  <c r="AN27" i="22"/>
  <c r="AL27" i="22"/>
  <c r="AK27" i="22"/>
  <c r="Y20" i="44"/>
  <c r="AV21" i="22" s="1"/>
  <c r="Y9" i="44"/>
  <c r="AE9" i="22" s="1"/>
  <c r="AD15" i="22"/>
  <c r="AF15" i="22"/>
  <c r="Y10" i="44"/>
  <c r="BB15" i="22"/>
  <c r="AM15" i="22"/>
  <c r="Y8" i="44"/>
  <c r="AU15" i="22"/>
  <c r="AT17" i="22"/>
  <c r="AT72" i="22" s="1"/>
  <c r="AI15" i="22"/>
  <c r="AS15" i="22"/>
  <c r="AP15" i="22"/>
  <c r="AV15" i="22"/>
  <c r="BA17" i="22"/>
  <c r="BA72" i="22" s="1"/>
  <c r="AW15" i="22"/>
  <c r="BA15" i="22"/>
  <c r="BB17" i="22"/>
  <c r="BB72" i="22" s="1"/>
  <c r="AJ17" i="22"/>
  <c r="AJ72" i="22" s="1"/>
  <c r="AW17" i="22"/>
  <c r="AW72" i="22" s="1"/>
  <c r="AK15" i="22"/>
  <c r="AY15" i="22"/>
  <c r="AG15" i="22"/>
  <c r="AR17" i="22"/>
  <c r="AR72" i="22" s="1"/>
  <c r="AK17" i="22"/>
  <c r="AK72" i="22" s="1"/>
  <c r="AL15" i="22"/>
  <c r="AX15" i="22"/>
  <c r="AN15" i="22"/>
  <c r="AH17" i="22"/>
  <c r="AH72" i="22" s="1"/>
  <c r="AZ15" i="22"/>
  <c r="AO15" i="22"/>
  <c r="AY17" i="22"/>
  <c r="AY72" i="22" s="1"/>
  <c r="AO19" i="22"/>
  <c r="AX19" i="22"/>
  <c r="BA19" i="22"/>
  <c r="AE19" i="22"/>
  <c r="AR19" i="22"/>
  <c r="AJ19" i="22"/>
  <c r="AY19" i="22"/>
  <c r="AL19" i="22"/>
  <c r="AZ19" i="22"/>
  <c r="AG19" i="22"/>
  <c r="AF19" i="22"/>
  <c r="AT19" i="22"/>
  <c r="AP19" i="22"/>
  <c r="AQ19" i="22"/>
  <c r="AU19" i="22"/>
  <c r="AI19" i="22"/>
  <c r="AK19" i="22"/>
  <c r="AN19" i="22"/>
  <c r="AM19" i="22"/>
  <c r="AS19" i="22"/>
  <c r="AV19" i="22"/>
  <c r="AW19" i="22"/>
  <c r="AD19" i="22"/>
  <c r="BB19" i="22"/>
  <c r="AJ15" i="22"/>
  <c r="AH15" i="22"/>
  <c r="AQ15" i="22"/>
  <c r="AS17" i="22"/>
  <c r="AS72" i="22" s="1"/>
  <c r="AL17" i="22"/>
  <c r="AL72" i="22" s="1"/>
  <c r="AD17" i="22"/>
  <c r="AD72" i="22" s="1"/>
  <c r="AT15" i="22"/>
  <c r="AR15" i="22"/>
  <c r="AX17" i="22"/>
  <c r="AX72" i="22" s="1"/>
  <c r="AV17" i="22"/>
  <c r="AV72" i="22" s="1"/>
  <c r="AI17" i="22"/>
  <c r="AI72" i="22" s="1"/>
  <c r="AO17" i="22"/>
  <c r="AO72" i="22" s="1"/>
  <c r="AZ17" i="22"/>
  <c r="AZ72" i="22" s="1"/>
  <c r="AQ17" i="22"/>
  <c r="AQ72" i="22" s="1"/>
  <c r="AF17" i="22"/>
  <c r="AF72" i="22" s="1"/>
  <c r="AG17" i="22"/>
  <c r="AG72" i="22" s="1"/>
  <c r="AP17" i="22"/>
  <c r="AP72" i="22" s="1"/>
  <c r="AE17" i="22"/>
  <c r="AE72" i="22" s="1"/>
  <c r="AM17" i="22"/>
  <c r="AM72" i="22" s="1"/>
  <c r="AN17" i="22"/>
  <c r="AN72" i="22" s="1"/>
  <c r="Y13" i="44"/>
  <c r="BA13" i="22" s="1"/>
  <c r="Y19" i="44"/>
  <c r="AR6" i="22"/>
  <c r="AH6" i="22"/>
  <c r="AO6" i="22"/>
  <c r="AN6" i="22"/>
  <c r="AI6" i="22"/>
  <c r="AF6" i="22"/>
  <c r="AL6" i="22"/>
  <c r="AE6" i="22"/>
  <c r="AG6" i="22"/>
  <c r="BA6" i="22"/>
  <c r="AJ6" i="22"/>
  <c r="AX6" i="22"/>
  <c r="AZ6" i="22"/>
  <c r="AT6" i="22"/>
  <c r="AP6" i="22"/>
  <c r="AD6" i="22"/>
  <c r="AV6" i="22"/>
  <c r="AW6" i="22"/>
  <c r="AS6" i="22"/>
  <c r="BB6" i="22"/>
  <c r="AU6" i="22"/>
  <c r="AQ6" i="22"/>
  <c r="AY6" i="22"/>
  <c r="AK6" i="22"/>
  <c r="AJ18" i="22"/>
  <c r="AH18" i="22"/>
  <c r="AN18" i="22"/>
  <c r="AK18" i="22"/>
  <c r="AG18" i="22"/>
  <c r="AY18" i="22"/>
  <c r="AU18" i="22"/>
  <c r="AS18" i="22"/>
  <c r="AT18" i="22"/>
  <c r="AV18" i="22"/>
  <c r="AQ18" i="22"/>
  <c r="AO18" i="22"/>
  <c r="AR18" i="22"/>
  <c r="BA18" i="22"/>
  <c r="AF18" i="22"/>
  <c r="AD18" i="22"/>
  <c r="AP18" i="22"/>
  <c r="BB18" i="22"/>
  <c r="AI18" i="22"/>
  <c r="AZ18" i="22"/>
  <c r="AE18" i="22"/>
  <c r="AM18" i="22"/>
  <c r="AX18" i="22"/>
  <c r="AW18" i="22"/>
  <c r="F33" i="18"/>
  <c r="D31" i="18"/>
  <c r="D32" i="18"/>
  <c r="E32" i="18"/>
  <c r="H31" i="18"/>
  <c r="D33" i="18"/>
  <c r="H33" i="18"/>
  <c r="F30" i="18"/>
  <c r="H32" i="18"/>
  <c r="F34" i="18"/>
  <c r="E30" i="18"/>
  <c r="G32" i="18"/>
  <c r="F31" i="18"/>
  <c r="H30" i="18"/>
  <c r="H34" i="18"/>
  <c r="E31" i="18"/>
  <c r="D34" i="18"/>
  <c r="G31" i="18"/>
  <c r="G33" i="18"/>
  <c r="G30" i="18"/>
  <c r="F32" i="18"/>
  <c r="E34" i="18"/>
  <c r="D30" i="18"/>
  <c r="E33" i="18"/>
  <c r="G34" i="18"/>
  <c r="AN21" i="22" l="1"/>
  <c r="BA21" i="22"/>
  <c r="AY21" i="22"/>
  <c r="AE21" i="22"/>
  <c r="AO21" i="22"/>
  <c r="AG21" i="22"/>
  <c r="AI21" i="22"/>
  <c r="AU21" i="22"/>
  <c r="AS21" i="22"/>
  <c r="AM21" i="22"/>
  <c r="AX21" i="22"/>
  <c r="AW21" i="22"/>
  <c r="AR21" i="22"/>
  <c r="AT21" i="22"/>
  <c r="AQ21" i="22"/>
  <c r="AJ21" i="22"/>
  <c r="AZ21" i="22"/>
  <c r="AP21" i="22"/>
  <c r="AD21" i="22"/>
  <c r="AL21" i="22"/>
  <c r="BB21" i="22"/>
  <c r="AF21" i="22"/>
  <c r="AH21" i="22"/>
  <c r="AK21" i="22"/>
  <c r="BA9" i="22"/>
  <c r="AO9" i="22"/>
  <c r="AV9" i="22"/>
  <c r="AS9" i="22"/>
  <c r="AX9" i="22"/>
  <c r="AJ9" i="22"/>
  <c r="BB9" i="22"/>
  <c r="AD9" i="22"/>
  <c r="AY9" i="22"/>
  <c r="AU9" i="22"/>
  <c r="AL9" i="22"/>
  <c r="AP9" i="22"/>
  <c r="AZ9" i="22"/>
  <c r="AQ9" i="22"/>
  <c r="AF9" i="22"/>
  <c r="AI9" i="22"/>
  <c r="AM9" i="22"/>
  <c r="AG9" i="22"/>
  <c r="AN9" i="22"/>
  <c r="AT9" i="22"/>
  <c r="AR9" i="22"/>
  <c r="AW9" i="22"/>
  <c r="AK9" i="22"/>
  <c r="AH9" i="22"/>
  <c r="AW10" i="22"/>
  <c r="AM10" i="22"/>
  <c r="AZ10" i="22"/>
  <c r="AD10" i="22"/>
  <c r="AT10" i="22"/>
  <c r="AJ10" i="22"/>
  <c r="AE10" i="22"/>
  <c r="AN10" i="22"/>
  <c r="AP10" i="22"/>
  <c r="AY10" i="22"/>
  <c r="BA10" i="22"/>
  <c r="AO10" i="22"/>
  <c r="AR10" i="22"/>
  <c r="AF10" i="22"/>
  <c r="AH10" i="22"/>
  <c r="AI10" i="22"/>
  <c r="AQ10" i="22"/>
  <c r="AK10" i="22"/>
  <c r="AG10" i="22"/>
  <c r="AV10" i="22"/>
  <c r="AU10" i="22"/>
  <c r="AX10" i="22"/>
  <c r="AL10" i="22"/>
  <c r="BB10" i="22"/>
  <c r="AS10" i="22"/>
  <c r="AV8" i="22"/>
  <c r="AV63" i="22" s="1"/>
  <c r="AV112" i="22" s="1"/>
  <c r="AM8" i="22"/>
  <c r="AM63" i="22" s="1"/>
  <c r="AM111" i="22" s="1"/>
  <c r="F24" i="18" s="1"/>
  <c r="AH8" i="22"/>
  <c r="AH63" i="22" s="1"/>
  <c r="AE8" i="22"/>
  <c r="AE63" i="22" s="1"/>
  <c r="AE111" i="22" s="1"/>
  <c r="D24" i="18" s="1"/>
  <c r="AO8" i="22"/>
  <c r="AO63" i="22" s="1"/>
  <c r="AO111" i="22" s="1"/>
  <c r="D21" i="18" s="1"/>
  <c r="AN8" i="22"/>
  <c r="AN63" i="22" s="1"/>
  <c r="AN111" i="22" s="1"/>
  <c r="F23" i="18" s="1"/>
  <c r="AJ8" i="22"/>
  <c r="AJ63" i="22" s="1"/>
  <c r="AJ111" i="22" s="1"/>
  <c r="D22" i="18" s="1"/>
  <c r="AK8" i="22"/>
  <c r="AK63" i="22" s="1"/>
  <c r="AK112" i="22" s="1"/>
  <c r="AD8" i="22"/>
  <c r="AD63" i="22" s="1"/>
  <c r="AD112" i="22" s="1"/>
  <c r="BB8" i="22"/>
  <c r="BB63" i="22" s="1"/>
  <c r="BB111" i="22" s="1"/>
  <c r="H21" i="18" s="1"/>
  <c r="AI8" i="22"/>
  <c r="AI63" i="22" s="1"/>
  <c r="AI112" i="22" s="1"/>
  <c r="AX8" i="22"/>
  <c r="AX63" i="22" s="1"/>
  <c r="AX111" i="22" s="1"/>
  <c r="H25" i="18" s="1"/>
  <c r="AZ8" i="22"/>
  <c r="AZ63" i="22" s="1"/>
  <c r="AZ112" i="22" s="1"/>
  <c r="AP8" i="22"/>
  <c r="AP63" i="22" s="1"/>
  <c r="AP111" i="22" s="1"/>
  <c r="G25" i="18" s="1"/>
  <c r="AS8" i="22"/>
  <c r="AS63" i="22" s="1"/>
  <c r="AS112" i="22" s="1"/>
  <c r="AY8" i="22"/>
  <c r="AY63" i="22" s="1"/>
  <c r="AY111" i="22" s="1"/>
  <c r="H24" i="18" s="1"/>
  <c r="BA8" i="22"/>
  <c r="BA63" i="22" s="1"/>
  <c r="BA111" i="22" s="1"/>
  <c r="H22" i="18" s="1"/>
  <c r="AG8" i="22"/>
  <c r="AG63" i="22" s="1"/>
  <c r="AG111" i="22" s="1"/>
  <c r="D23" i="18" s="1"/>
  <c r="AW8" i="22"/>
  <c r="AW63" i="22" s="1"/>
  <c r="AW112" i="22" s="1"/>
  <c r="AL8" i="22"/>
  <c r="AL63" i="22" s="1"/>
  <c r="AL111" i="22" s="1"/>
  <c r="E22" i="18" s="1"/>
  <c r="AQ8" i="22"/>
  <c r="AQ63" i="22" s="1"/>
  <c r="AQ112" i="22" s="1"/>
  <c r="AT8" i="22"/>
  <c r="AT63" i="22" s="1"/>
  <c r="AT112" i="22" s="1"/>
  <c r="AR8" i="22"/>
  <c r="AR63" i="22" s="1"/>
  <c r="AR111" i="22" s="1"/>
  <c r="F22" i="18" s="1"/>
  <c r="AU8" i="22"/>
  <c r="AU63" i="22" s="1"/>
  <c r="AF8" i="22"/>
  <c r="AF63" i="22" s="1"/>
  <c r="AF111" i="22" s="1"/>
  <c r="E25" i="18" s="1"/>
  <c r="AU20" i="22"/>
  <c r="AD20" i="22"/>
  <c r="AK20" i="22"/>
  <c r="AV20" i="22"/>
  <c r="AZ20" i="22"/>
  <c r="AH20" i="22"/>
  <c r="AY20" i="22"/>
  <c r="AP20" i="22"/>
  <c r="AG20" i="22"/>
  <c r="AW20" i="22"/>
  <c r="AR20" i="22"/>
  <c r="AF20" i="22"/>
  <c r="BB20" i="22"/>
  <c r="AI20" i="22"/>
  <c r="AT20" i="22"/>
  <c r="AE20" i="22"/>
  <c r="AQ20" i="22"/>
  <c r="AS20" i="22"/>
  <c r="AO20" i="22"/>
  <c r="AJ20" i="22"/>
  <c r="AX20" i="22"/>
  <c r="AN20" i="22"/>
  <c r="AL20" i="22"/>
  <c r="AM20" i="22"/>
  <c r="BA20" i="22"/>
  <c r="BB13" i="22"/>
  <c r="AS13" i="22"/>
  <c r="AQ13" i="22"/>
  <c r="AG13" i="22"/>
  <c r="AL13" i="22"/>
  <c r="AD13" i="22"/>
  <c r="AX13" i="22"/>
  <c r="AI13" i="22"/>
  <c r="AP13" i="22"/>
  <c r="AV13" i="22"/>
  <c r="AT13" i="22"/>
  <c r="AJ13" i="22"/>
  <c r="AN13" i="22"/>
  <c r="AZ13" i="22"/>
  <c r="AE13" i="22"/>
  <c r="AM13" i="22"/>
  <c r="AY13" i="22"/>
  <c r="AH13" i="22"/>
  <c r="AU13" i="22"/>
  <c r="AK13" i="22"/>
  <c r="AF13" i="22"/>
  <c r="AO13" i="22"/>
  <c r="AR13" i="22"/>
  <c r="AW13" i="22"/>
  <c r="BB112" i="22" l="1"/>
  <c r="AM112" i="22"/>
  <c r="BA56" i="22"/>
  <c r="H13" i="18" s="1"/>
  <c r="AR112" i="22"/>
  <c r="AS111" i="22"/>
  <c r="G24" i="18" s="1"/>
  <c r="AJ112" i="22"/>
  <c r="AN112" i="22"/>
  <c r="AI111" i="22"/>
  <c r="E23" i="18" s="1"/>
  <c r="AP112" i="22"/>
  <c r="AW111" i="22"/>
  <c r="G21" i="18" s="1"/>
  <c r="AG112" i="22"/>
  <c r="AK111" i="22"/>
  <c r="F25" i="18" s="1"/>
  <c r="AY112" i="22"/>
  <c r="AT111" i="22"/>
  <c r="G23" i="18" s="1"/>
  <c r="AV111" i="22"/>
  <c r="G22" i="18" s="1"/>
  <c r="AX112" i="22"/>
  <c r="AL112" i="22"/>
  <c r="AQ111" i="22"/>
  <c r="E21" i="18" s="1"/>
  <c r="AU111" i="22"/>
  <c r="F21" i="18" s="1"/>
  <c r="AU112" i="22"/>
  <c r="BA112" i="22"/>
  <c r="AO112" i="22"/>
  <c r="AF112" i="22"/>
  <c r="AZ111" i="22"/>
  <c r="H23" i="18" s="1"/>
  <c r="AH112" i="22"/>
  <c r="AH111" i="22"/>
  <c r="E24" i="18" s="1"/>
  <c r="AE112" i="22"/>
  <c r="AD111" i="22"/>
  <c r="D25" i="18" s="1"/>
  <c r="AR56" i="22"/>
  <c r="F13" i="18" s="1"/>
  <c r="AV56" i="22"/>
  <c r="G13" i="18" s="1"/>
  <c r="AW56" i="22"/>
  <c r="G12" i="18" s="1"/>
  <c r="AJ57" i="22"/>
  <c r="AL57" i="22"/>
  <c r="AF56" i="22"/>
  <c r="E16" i="18" s="1"/>
  <c r="AZ57" i="22"/>
  <c r="AN56" i="22"/>
  <c r="F14" i="18" s="1"/>
  <c r="AD57" i="22"/>
  <c r="AH56" i="22"/>
  <c r="E15" i="18" s="1"/>
  <c r="AS56" i="22"/>
  <c r="G15" i="18" s="1"/>
  <c r="BA57" i="22"/>
  <c r="AP56" i="22"/>
  <c r="G16" i="18" s="1"/>
  <c r="AM56" i="22"/>
  <c r="F15" i="18" s="1"/>
  <c r="AI56" i="22"/>
  <c r="E14" i="18" s="1"/>
  <c r="AY56" i="22"/>
  <c r="H15" i="18" s="1"/>
  <c r="AE56" i="22"/>
  <c r="D15" i="18" s="1"/>
  <c r="AX57" i="22"/>
  <c r="AO57" i="22"/>
  <c r="AK57" i="22"/>
  <c r="AG57" i="22"/>
  <c r="AU57" i="22"/>
  <c r="AT57" i="22"/>
  <c r="AQ57" i="22"/>
  <c r="BB56" i="22"/>
  <c r="H12" i="18" s="1"/>
  <c r="AN57" i="22"/>
  <c r="AL56" i="22"/>
  <c r="E13" i="18" s="1"/>
  <c r="AS57" i="22"/>
  <c r="AZ56" i="22"/>
  <c r="H14" i="18" s="1"/>
  <c r="AE57" i="22"/>
  <c r="AV57" i="22"/>
  <c r="AT56" i="22"/>
  <c r="G14" i="18" s="1"/>
  <c r="BB57" i="22"/>
  <c r="AH57" i="22"/>
  <c r="AJ56" i="22"/>
  <c r="D13" i="18" s="1"/>
  <c r="AQ56" i="22"/>
  <c r="E12" i="18" s="1"/>
  <c r="AG56" i="22"/>
  <c r="D14" i="18" s="1"/>
  <c r="AU56" i="22"/>
  <c r="F12" i="18" s="1"/>
  <c r="AX56" i="22"/>
  <c r="H16" i="18" s="1"/>
  <c r="AI57" i="22"/>
  <c r="AD56" i="22"/>
  <c r="D16" i="18" s="1"/>
  <c r="AM57" i="22"/>
  <c r="AP57" i="22"/>
  <c r="AY57" i="22"/>
  <c r="AK56" i="22"/>
  <c r="F16" i="18" s="1"/>
  <c r="AW57" i="22"/>
  <c r="AR57" i="22"/>
  <c r="AF57" i="22"/>
  <c r="AO56" i="22"/>
  <c r="D12" i="1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<sst xmlns="http://schemas.openxmlformats.org/spreadsheetml/2006/main" count="1779" uniqueCount="780">
  <si>
    <t>MAPAS Y MATRICES PARA LA ADMINISTRACIÓN DEL RIESGO</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</si>
  <si>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séptima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0070C0"/>
        <rFont val="Arial Narrow"/>
        <family val="2"/>
      </rPr>
      <t>Guía para la Administración del Riesgo y el diseño de controles V6</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</si>
  <si>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</si>
  <si>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los </t>
    </r>
    <r>
      <rPr>
        <b/>
        <sz val="10"/>
        <color rgb="FF0070C0"/>
        <rFont val="Arial Narrow"/>
        <family val="2"/>
      </rPr>
      <t>mapas de riesgos y de controles</t>
    </r>
    <r>
      <rPr>
        <sz val="10"/>
        <rFont val="Arial Narrow"/>
        <family val="2"/>
      </rPr>
      <t xml:space="preserve">, se requiere haber avanzado en el análisis del </t>
    </r>
    <r>
      <rPr>
        <b/>
        <sz val="10"/>
        <color rgb="FF0070C0"/>
        <rFont val="Arial Narrow"/>
        <family val="2"/>
      </rPr>
      <t>proceso, su objetivo, alcance, actividades clave</t>
    </r>
    <r>
      <rPr>
        <sz val="10"/>
        <rFont val="Arial Narrow"/>
        <family val="2"/>
      </rPr>
      <t xml:space="preserve">, para luego aplicar los lineamientos establecidos en el </t>
    </r>
    <r>
      <rPr>
        <b/>
        <sz val="10"/>
        <color rgb="FF0070C0"/>
        <rFont val="Arial Narrow"/>
        <family val="2"/>
      </rPr>
      <t>Manual administración del riesgo DIR-M-01</t>
    </r>
    <r>
      <rPr>
        <sz val="10"/>
        <rFont val="Arial Narrow"/>
        <family val="2"/>
      </rPr>
      <t xml:space="preserve">, donde se explica ampliamente las bases para desarrollar cada una de las etapas de administración del riesgo
Así mismo, debe se deben aplicar las pautas establecidas en el </t>
    </r>
    <r>
      <rPr>
        <b/>
        <sz val="10"/>
        <color rgb="FF0070C0"/>
        <rFont val="Arial Narrow"/>
        <family val="2"/>
      </rPr>
      <t>procedimiento Administración del riesgo MEJ-P-1</t>
    </r>
  </si>
  <si>
    <r>
      <t xml:space="preserve">El archivo contiene las siguientes hojas:
-   </t>
    </r>
    <r>
      <rPr>
        <b/>
        <sz val="10"/>
        <rFont val="Arial Narrow"/>
        <family val="2"/>
      </rPr>
      <t xml:space="preserve">Hoja 0. Instructivo: </t>
    </r>
    <r>
      <rPr>
        <sz val="10"/>
        <rFont val="Arial Narrow"/>
        <family val="2"/>
      </rPr>
      <t xml:space="preserve">la hoja actual
 -  </t>
    </r>
    <r>
      <rPr>
        <b/>
        <sz val="10"/>
        <rFont val="Arial Narrow"/>
        <family val="2"/>
      </rPr>
      <t xml:space="preserve">Hojas 1.MapaRiesgos y 2.MapaControles: </t>
    </r>
    <r>
      <rPr>
        <sz val="10"/>
        <rFont val="Arial Narrow"/>
        <family val="2"/>
      </rPr>
      <t>donde se encuentra la estructura para la identificación y valoración de los riesgos por proceso, de acuerdo con la política de administración del riesgo del ICC</t>
    </r>
  </si>
  <si>
    <t>HOJA</t>
  </si>
  <si>
    <t>GRUPO</t>
  </si>
  <si>
    <t>SUBGRUPO</t>
  </si>
  <si>
    <t>COLUMNA</t>
  </si>
  <si>
    <t>Descripción - Lineamientos para el diligenciamiento</t>
  </si>
  <si>
    <t>1.MapaRiesgos</t>
  </si>
  <si>
    <t>Proceso</t>
  </si>
  <si>
    <t>Diligencie el nombre del proceso al cual se le identificarán y valorarán los riesgos.</t>
  </si>
  <si>
    <t>1. IDENTIFICACIÓN DEL RIESGO</t>
  </si>
  <si>
    <t>1.1 Cualificación del riesgo</t>
  </si>
  <si>
    <t>Referencia</t>
  </si>
  <si>
    <t xml:space="preserve">Permite definir un consecutivo de riesgos.
Una entidad puede ir en el riesgo 150, pero tener 70 riesgos, lo que permite llevar una traza de los riesgos. Esta información la debe administrar el Grupo de Planeación y Relacionamiento con el Ciudadano. Cuando un riesgo salga del mapa no existirá otro riesgo con el mismo número. </t>
  </si>
  <si>
    <t>Afectación</t>
  </si>
  <si>
    <t>Seleccione el tipo de afectación que puede ocasionar el riesgo; Económica o Reputacional.</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</si>
  <si>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</si>
  <si>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</si>
  <si>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</si>
  <si>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</si>
  <si>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</si>
  <si>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afectación + causa inmediata + causa raíz, permitiendo contar con una redacción clara y concreta del riesgo identificado. Tenga en cuenta la estructura de alto nivel establecida en al guía, inicia con </t>
    </r>
    <r>
      <rPr>
        <b/>
        <sz val="10"/>
        <color theme="9" tint="-0.249977111117893"/>
        <rFont val="Arial Narrow"/>
        <family val="2"/>
      </rPr>
      <t>POSIBILIDAD DE + Afectación para la entidad (Qué) + Causa Inmediata (Cómo) + Causa Raíz (Por qué)</t>
    </r>
  </si>
  <si>
    <t>1.2 Cuantificación del riesgo</t>
  </si>
  <si>
    <t>Clasificación del Riesgo</t>
  </si>
  <si>
    <t>Utilice la lista de despliegue que se encuentra parametrizada, le aparecerán las opciones: 
i) Daños activos físicos - eventos externos; ii) Daños patrimonio público – omisión interna; iii) Ejecución y administración de procesos; iv) Fallas tecnológicas; v) Fraude externo; vi) Fraude interno; vii) Relaciones laborales; viii) Usuarios, productos y prácticas</t>
  </si>
  <si>
    <t>Frecuencia de la actividad que origina el riesgo</t>
  </si>
  <si>
    <t>Defina el número de veces que se ejecuta la actividad durante el año, (Recuerde la probabilidad de ocurrencia del riesgo se define como el número de veces que se pasa por el punto de riesgo en el periodo de 1 año). La matriz automáticamente hará el cálculo para el nivel de probabilidad inherente.</t>
  </si>
  <si>
    <t>Unidad de medida de la actividad que origina el riesgo</t>
  </si>
  <si>
    <t>Indica como se mide la actividad que origina el riesgo</t>
  </si>
  <si>
    <t>Criterios de impacto</t>
  </si>
  <si>
    <t>Utilice la lista de despliegue que se encuentra parametrizada, le aparecerán las opciones de la tabla de Impacto en la Hoja 4 del presente documento. La matriz automáticamente hará el cálculo para el nivel de impacto inherente.</t>
  </si>
  <si>
    <t>2. MapaControles</t>
  </si>
  <si>
    <t>1.3 Despliegue causa raíz</t>
  </si>
  <si>
    <t>Subcausas</t>
  </si>
  <si>
    <t>Causas específicas que originan la causa raíz, cada control las ataca es importante priorizarlas.</t>
  </si>
  <si>
    <t>2. ANÁLISIS DEL RIESGO INHERENTE</t>
  </si>
  <si>
    <t>2.1 Análisis probabilidad</t>
  </si>
  <si>
    <t>Probabilidad inherente</t>
  </si>
  <si>
    <t>Teniendo en cuenta que ingresó la información de la identificación del riesgo, la matriz automáticamente encontrará la cualificación de la probabilidad  e impacto inherentes y su respectivo cálculo porcentual de igual forma encontrará el nivel de severidad inherente y su posición en la matriz de calor.</t>
  </si>
  <si>
    <t>Pi %</t>
  </si>
  <si>
    <t>2.2 Análisis impacto</t>
  </si>
  <si>
    <t>Impacto inherente</t>
  </si>
  <si>
    <t>Ii %</t>
  </si>
  <si>
    <t>2.3 Análisis severidad</t>
  </si>
  <si>
    <t>Nivel de severidad inherente</t>
  </si>
  <si>
    <t>Posición severidad (i)</t>
  </si>
  <si>
    <t>3. DISEÑO Y ANÁLISIS DE CONTROLES</t>
  </si>
  <si>
    <t>3.1 Descriptores del control</t>
  </si>
  <si>
    <t>N° Control</t>
  </si>
  <si>
    <t>Se asigna un número consecutivo de control</t>
  </si>
  <si>
    <t>Responsable de ejecutar el control</t>
  </si>
  <si>
    <t>Recuerde que el control se define como la medida que permite reducir o mitigar un riesgo y según la guía debe tener un responsable de su ejecución</t>
  </si>
  <si>
    <t>Acción</t>
  </si>
  <si>
    <t>Se debe indicar la acción de control que se desarrolla</t>
  </si>
  <si>
    <t>Complemento</t>
  </si>
  <si>
    <t>Se debe indicar los instrumentos de los cuales se vale la acción para un control efectivo</t>
  </si>
  <si>
    <t>3.2 Atributos de eficiencia</t>
  </si>
  <si>
    <t>Momento de ejecución</t>
  </si>
  <si>
    <t>Utilice la lista de despliegue que se encuentra parametrizada, le aparecerán las opciones: i)Preventivo, ii)Detectivo, iii)Correctivo.</t>
  </si>
  <si>
    <t>Forma de ejecución</t>
  </si>
  <si>
    <t>Utilice la lista de despliegue que se encuentra parametrizada, le aparecerán las opciones: i)Automático, ii)Manual.</t>
  </si>
  <si>
    <t>Calificación</t>
  </si>
  <si>
    <t>Se calcula automáticamente para cada control analizado</t>
  </si>
  <si>
    <t>Efecto</t>
  </si>
  <si>
    <t>Se calcula automáticamente al diligenciar la columna "Momento de ejecución"</t>
  </si>
  <si>
    <t>3.3 Atributos informativos</t>
  </si>
  <si>
    <t>Documentación</t>
  </si>
  <si>
    <t>Utilice la lista de despliegue que se encuentra parametrizada, le aparecerán las opciones: i) Documentado, ii) Sin documentar.</t>
  </si>
  <si>
    <t>Frecuencia</t>
  </si>
  <si>
    <t>Utilice la lista de despliegue que se encuentra parametrizada, le aparecerán las opciones: i) Continua, ii) Aleatoria.</t>
  </si>
  <si>
    <t>Evidencia</t>
  </si>
  <si>
    <t>Utilice la lista de despliegue que se encuentra parametrizada, le aparecerán las opciones: i) Con Registro, ii) Sin Registro.</t>
  </si>
  <si>
    <t>1. MapaRiesgos</t>
  </si>
  <si>
    <t>3.4 Eficiencia del control</t>
  </si>
  <si>
    <t>Eficiencia en probabilidad</t>
  </si>
  <si>
    <t>Se calcula automáticamente al diligenciar los atributos de eficiencia del control</t>
  </si>
  <si>
    <t>Eficiencia en impacto</t>
  </si>
  <si>
    <t>1. MapaRiesgos
2. MapaControles</t>
  </si>
  <si>
    <t>4. EVALUACIÓN DEL NIVEL DE RIESGO RESIDUAL</t>
  </si>
  <si>
    <t>4.1 Efecto de los controles sobre el riesgo
4.2 Riesgo residual</t>
  </si>
  <si>
    <t>ID</t>
  </si>
  <si>
    <r>
      <t>Automáticamente se hará el cálculo, acorde con el control o controles definidos con sus atributos analizados, lo que permitirá establecer el</t>
    </r>
    <r>
      <rPr>
        <b/>
        <sz val="10"/>
        <color theme="9" tint="-0.249977111117893"/>
        <rFont val="Arial Narrow"/>
        <family val="2"/>
      </rPr>
      <t xml:space="preserve"> nivel de riesgo residual</t>
    </r>
    <r>
      <rPr>
        <sz val="10"/>
        <rFont val="Arial Narrow"/>
        <family val="2"/>
      </rPr>
      <t xml:space="preserve">
La reducción decreciente frente a cada control implementado, se puede observar en la hoja "</t>
    </r>
    <r>
      <rPr>
        <b/>
        <sz val="10"/>
        <color theme="9" tint="-0.249977111117893"/>
        <rFont val="Arial Narrow"/>
        <family val="2"/>
      </rPr>
      <t>2.MapaControles</t>
    </r>
    <r>
      <rPr>
        <sz val="10"/>
        <rFont val="Arial Narrow"/>
        <family val="2"/>
      </rPr>
      <t xml:space="preserve">"; mientras que el efecto final del grupo de controles </t>
    </r>
    <r>
      <rPr>
        <b/>
        <sz val="10"/>
        <color theme="9" tint="-0.249977111117893"/>
        <rFont val="Arial Narrow"/>
        <family val="2"/>
      </rPr>
      <t xml:space="preserve">nivel de riesgo residual </t>
    </r>
    <r>
      <rPr>
        <sz val="10"/>
        <rFont val="Arial Narrow"/>
        <family val="2"/>
      </rPr>
      <t>se traslada automáticamente a la hoja "</t>
    </r>
    <r>
      <rPr>
        <b/>
        <sz val="10"/>
        <color theme="9" tint="-0.249977111117893"/>
        <rFont val="Arial Narrow"/>
        <family val="2"/>
      </rPr>
      <t>1.MapaRiesgos</t>
    </r>
    <r>
      <rPr>
        <sz val="10"/>
        <rFont val="Arial Narrow"/>
        <family val="2"/>
      </rPr>
      <t>"</t>
    </r>
  </si>
  <si>
    <t>Probabilidad residual</t>
  </si>
  <si>
    <t>Pr %</t>
  </si>
  <si>
    <t>Impacto residual</t>
  </si>
  <si>
    <t>Ir %</t>
  </si>
  <si>
    <t>Nivel de severidad residual</t>
  </si>
  <si>
    <t xml:space="preserve">Posición severidad (r) </t>
  </si>
  <si>
    <t>5. ESTRATEGIAS PARA LA ADMINISTRACIÓN DEL RIESGO</t>
  </si>
  <si>
    <t>5.1 Estrategias</t>
  </si>
  <si>
    <t>Tratamiento</t>
  </si>
  <si>
    <t>Utilice la lista de despliegue que se encuentra parametrizada, le aparecerán las opciones: i) Aceptar, ii )Evitar, iii) Reducir (compartir), iv) Reducir (mitigar).</t>
  </si>
  <si>
    <t>5.2 Plan de reducción</t>
  </si>
  <si>
    <t>Actividad</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</si>
  <si>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tercerización), indicando información relevante. </t>
  </si>
  <si>
    <t>Responsable</t>
  </si>
  <si>
    <t>Diligencia el cargo responsable de la actividad</t>
  </si>
  <si>
    <t>Fecha implementación</t>
  </si>
  <si>
    <t>Diligencie la fecha establecida para la finalización de la actividad</t>
  </si>
  <si>
    <t>6. MONITOREO DE LA ADMINISTRACIÓN DEL RIESGO</t>
  </si>
  <si>
    <t>6.1 Monitoreo del plan de reducción</t>
  </si>
  <si>
    <t>Fecha de monitoreo</t>
  </si>
  <si>
    <t>Diligencie la fecha en que realiza el monitoreo</t>
  </si>
  <si>
    <t>Evidencia implementación de la actividad</t>
  </si>
  <si>
    <t>Diligencie el enlace o ruta donde se encuentran archivadas las evidencias de la implementación acordada</t>
  </si>
  <si>
    <t>Estado de la actividad</t>
  </si>
  <si>
    <t>Utilice la lista de despliegue que se encuentra parametrizada, le aparecerán las opciones: i) En curso, ii) Finalizada o iii) Vencida</t>
  </si>
  <si>
    <t>Observaciones sobre el plan</t>
  </si>
  <si>
    <t>Puede ingresar información que de explicación, justificación o precisión sobre el monitoreo del plan de reducción</t>
  </si>
  <si>
    <t>6.2 Monitoreo del control</t>
  </si>
  <si>
    <t>Evidencia de ejecución del control</t>
  </si>
  <si>
    <t>Realice el aporte de las evidencias que demuestren la ejecución del control</t>
  </si>
  <si>
    <t>Observaciones sobre el control</t>
  </si>
  <si>
    <t>Puede ingresar información que de explicación, justificación o precisión sobre el monitoreo del control</t>
  </si>
  <si>
    <t>7. SEGUIMENTO A LA ADMINISTRACIÓN DEL RIESGO</t>
  </si>
  <si>
    <t>7.1 Riesgo</t>
  </si>
  <si>
    <t>¿La identificación del riesgo es adecuada?</t>
  </si>
  <si>
    <t>Sección que contiene una serie de preguntas que los auditores del Sistema Institucional de Control Interno, diligencian y analizan para emitir las recomendaciones como tercera línea de defensa.</t>
  </si>
  <si>
    <t>7.2 Controles</t>
  </si>
  <si>
    <t>¿El diseño del control es adecuado?</t>
  </si>
  <si>
    <t>¿Se evidencia ejecución del control?</t>
  </si>
  <si>
    <t>¿El plan de reducción  ha permitido mejorar el control?</t>
  </si>
  <si>
    <t>7.3 Conclusiones</t>
  </si>
  <si>
    <t>¿Se presentaron eventos de materialización del riesgo?</t>
  </si>
  <si>
    <t>Observaciones del seguimiento</t>
  </si>
  <si>
    <r>
      <t xml:space="preserve"> - </t>
    </r>
    <r>
      <rPr>
        <b/>
        <sz val="10"/>
        <rFont val="Arial Narrow"/>
        <family val="2"/>
      </rPr>
      <t xml:space="preserve"> Hoja 3 MatricesCalor: </t>
    </r>
    <r>
      <rPr>
        <sz val="10"/>
        <rFont val="Arial Narrow"/>
        <family val="2"/>
      </rPr>
      <t>en esta hoja, en la medida en que ese diligencia el Mapa de riesgos se verán reflejados los riesgos en su zona correspondiente (no se diligencia), se puede utilizar las listas desplegables para análisis de riesgos por proceso o de algún riesgo en específico</t>
    </r>
  </si>
  <si>
    <r>
      <t xml:space="preserve"> - </t>
    </r>
    <r>
      <rPr>
        <b/>
        <sz val="10"/>
        <rFont val="Arial Narrow"/>
        <family val="2"/>
      </rPr>
      <t xml:space="preserve"> Hoja 4 Criterios:</t>
    </r>
    <r>
      <rPr>
        <sz val="10"/>
        <rFont val="Arial Narrow"/>
        <family val="2"/>
      </rPr>
      <t xml:space="preserve"> esta hoja contiene las tablas para los cálculos de probabilidad e impacto; y también de la eficacia de los controles (no se diligencia)</t>
    </r>
  </si>
  <si>
    <r>
      <t xml:space="preserve"> - </t>
    </r>
    <r>
      <rPr>
        <b/>
        <sz val="10"/>
        <rFont val="Arial Narrow"/>
        <family val="2"/>
      </rPr>
      <t xml:space="preserve"> Hoja 5 Resultados: </t>
    </r>
    <r>
      <rPr>
        <sz val="10"/>
        <rFont val="Arial Narrow"/>
        <family val="2"/>
      </rPr>
      <t>en esta hoja por medio de tablas dinámicas se generan los resultados de administración del riesgo para cada proceso (no se diligencia)</t>
    </r>
  </si>
  <si>
    <t>MAPA DE RIESGO OPERATIVO</t>
  </si>
  <si>
    <t>4. EVALUACIÓN DEL RIESGO RESIDUAL</t>
  </si>
  <si>
    <t>3.4 Eficiencia de controles</t>
  </si>
  <si>
    <t>4.2 Riesgo residual</t>
  </si>
  <si>
    <t xml:space="preserve">Referencia </t>
  </si>
  <si>
    <r>
      <t xml:space="preserve">Afectación
</t>
    </r>
    <r>
      <rPr>
        <sz val="11"/>
        <color theme="0"/>
        <rFont val="Arial Narrow"/>
        <family val="2"/>
      </rPr>
      <t>(Qué)</t>
    </r>
  </si>
  <si>
    <r>
      <t xml:space="preserve">Causa inmediata
</t>
    </r>
    <r>
      <rPr>
        <sz val="11"/>
        <color theme="0"/>
        <rFont val="Arial Narrow"/>
        <family val="2"/>
      </rPr>
      <t>(Cómo)</t>
    </r>
  </si>
  <si>
    <r>
      <t xml:space="preserve">Causa raíz
</t>
    </r>
    <r>
      <rPr>
        <sz val="11"/>
        <color theme="0"/>
        <rFont val="Arial Narrow"/>
        <family val="2"/>
      </rPr>
      <t>(Por qué)</t>
    </r>
  </si>
  <si>
    <t>Descripción del riesgo</t>
  </si>
  <si>
    <t>Clasificación del riesgo</t>
  </si>
  <si>
    <r>
      <t xml:space="preserve">Frecuencia de la actividad que origina el riesgo
</t>
    </r>
    <r>
      <rPr>
        <sz val="11"/>
        <color theme="0"/>
        <rFont val="Arial Narrow"/>
        <family val="2"/>
      </rPr>
      <t>(Veces al año)</t>
    </r>
  </si>
  <si>
    <r>
      <t xml:space="preserve">Criterios de impacto 
</t>
    </r>
    <r>
      <rPr>
        <sz val="11"/>
        <color theme="0" tint="-4.9989318521683403E-2"/>
        <rFont val="Arial Narrow"/>
        <family val="2"/>
      </rPr>
      <t xml:space="preserve">a) </t>
    </r>
    <r>
      <rPr>
        <u/>
        <sz val="11"/>
        <color theme="0" tint="-4.9989318521683403E-2"/>
        <rFont val="Arial Narrow"/>
        <family val="2"/>
      </rPr>
      <t>Económico</t>
    </r>
    <r>
      <rPr>
        <sz val="11"/>
        <color theme="0" tint="-4.9989318521683403E-2"/>
        <rFont val="Arial Narrow"/>
        <family val="2"/>
      </rPr>
      <t xml:space="preserve">: SMLMV
b) </t>
    </r>
    <r>
      <rPr>
        <u/>
        <sz val="11"/>
        <color theme="0" tint="-4.9989318521683403E-2"/>
        <rFont val="Arial Narrow"/>
        <family val="2"/>
      </rPr>
      <t>Reputacional</t>
    </r>
    <r>
      <rPr>
        <sz val="11"/>
        <color theme="0" tint="-4.9989318521683403E-2"/>
        <rFont val="Arial Narrow"/>
        <family val="2"/>
      </rPr>
      <t>: El riesgo afecta la imagen de...</t>
    </r>
  </si>
  <si>
    <t>Impacto 
inherente</t>
  </si>
  <si>
    <t>Adquisiciones</t>
  </si>
  <si>
    <t>ADQ-O1</t>
  </si>
  <si>
    <t>reputacional</t>
  </si>
  <si>
    <t>demoras en la suscripción de procesos contractuales</t>
  </si>
  <si>
    <t>retrasos en la estructuración, revisión y aprobación del trámite precontractual</t>
  </si>
  <si>
    <t>Ejecución y administración de procesos</t>
  </si>
  <si>
    <t>Estudios previos</t>
  </si>
  <si>
    <t>La entidad con algunos usuarios de relevancia frente al logro de los objetivos</t>
  </si>
  <si>
    <t>Información y comunicación</t>
  </si>
  <si>
    <t>COM-O4</t>
  </si>
  <si>
    <t>mala percepción de los grupos de valor</t>
  </si>
  <si>
    <t>calidad insuficiente para la atención de los servicios prestados por el ICC.</t>
  </si>
  <si>
    <t xml:space="preserve">Usuarios, productos
y prácticas </t>
  </si>
  <si>
    <t>Informes de PQRSDF donde se analizan los resultados de las encuestas de la percepción ciudadana</t>
  </si>
  <si>
    <t>La entidad a nivel nacional, con efecto publicitarios sostenible a nivel país</t>
  </si>
  <si>
    <t>Direccionamiento estratégico</t>
  </si>
  <si>
    <t>DIR-O3</t>
  </si>
  <si>
    <t>económica</t>
  </si>
  <si>
    <t>incumplimiento de los lineamientos normativos</t>
  </si>
  <si>
    <t>desconocimiento de las normas vigentes que rige cada proceso</t>
  </si>
  <si>
    <t>Daños patrimonio público – omisión interna</t>
  </si>
  <si>
    <t>Requerimientos administrativos de entidades externas</t>
  </si>
  <si>
    <t>Entre 100 y 500 SMLMV</t>
  </si>
  <si>
    <t>COM-O1</t>
  </si>
  <si>
    <t>inoportunidad en la respuesta a las solicitudes presentadas por la ciudadanía</t>
  </si>
  <si>
    <t>desatención o desconocimiento de los lineamientos establecidos en el reglamento interno de peticiones, quejas, reclamos, sugerencias, denuncias y felicitaciones (PQRSDF)</t>
  </si>
  <si>
    <t>Días laborales del año</t>
  </si>
  <si>
    <t>Alianzas</t>
  </si>
  <si>
    <t>ALI-O1</t>
  </si>
  <si>
    <t>demora en la toma de decisiones para la celebración de acuerdos interinstitucionales</t>
  </si>
  <si>
    <t>falta de gestión y revisión oportuna de las propuestas por parte de los actores intervinientes.</t>
  </si>
  <si>
    <t>Usuarios, productos y prácticas</t>
  </si>
  <si>
    <t>Investigación</t>
  </si>
  <si>
    <t>INV-O1</t>
  </si>
  <si>
    <t>productos de investigación de los proyectos que no se entreguen a satisfacción</t>
  </si>
  <si>
    <t>la falta de cumplimiento o seguimiento estipulados en los lineamientos del proceso investigativo</t>
  </si>
  <si>
    <t>Productos de investigación (Categorías de productos: Productos resultados de actividades de generación de nuevo conocimiento, de desarrollo tecnológico e innovación, de apropiación social del conocimiento y relacionadas con la Formación de Recurso Humano en CTeI)</t>
  </si>
  <si>
    <t>Formación</t>
  </si>
  <si>
    <t>FOR-O1</t>
  </si>
  <si>
    <t>Incumplimiento del calendario académico</t>
  </si>
  <si>
    <t>atrasos en la definición o ejecución del plan de adquisiciones para la contratación de docentes de las maestrías</t>
  </si>
  <si>
    <t>contratos de docentes</t>
  </si>
  <si>
    <t>Evaluación independiente</t>
  </si>
  <si>
    <t>EVA-O1</t>
  </si>
  <si>
    <t>emitir conclusiones erróneas en los informes</t>
  </si>
  <si>
    <t>falta de verificación y revisión de evidencias, criterios o datos; o inobservancia de la normativa vigente</t>
  </si>
  <si>
    <t>Informes</t>
  </si>
  <si>
    <t>Apropiación social del conocimiento y del patrimonio</t>
  </si>
  <si>
    <t>APR-O1</t>
  </si>
  <si>
    <t>publicaciones con falencias en la edición en sus diferentes soportes</t>
  </si>
  <si>
    <t>falta de parámetros para la revisión de las actividades y seguimiento a la edición, corrección de estilo, diagramación, impresión y digitalización según especificaciones de las bibliotecas, colecciones y series editoriales existentes</t>
  </si>
  <si>
    <t>Actividades de edición, corrección de estilo, diagramación,  impresión y digitalización</t>
  </si>
  <si>
    <t>Gestión del talento humano</t>
  </si>
  <si>
    <t>DES-O1</t>
  </si>
  <si>
    <t xml:space="preserve">liquidación errónea del valor mensual de los salarios de los funcionarios de planta </t>
  </si>
  <si>
    <t>desconocimiento de normatividad o fallas en el software de nómina</t>
  </si>
  <si>
    <t>Daños activos físicos - eventos externos</t>
  </si>
  <si>
    <t>Nóminas realizadas en el año</t>
  </si>
  <si>
    <t>DIR-O2</t>
  </si>
  <si>
    <t>la pérdida de la renovación de las condiciones de calidad institucional</t>
  </si>
  <si>
    <t>la falta de implementación del plan institucional de autoevaluación durante la vigencia de la certificación</t>
  </si>
  <si>
    <t>Cronograma de actividades del plan institucional de autoevaluación</t>
  </si>
  <si>
    <t>Control Disciplinario</t>
  </si>
  <si>
    <t>DIS-O1</t>
  </si>
  <si>
    <t>ruptura de reserva por pérdida o desorganización de expedientes</t>
  </si>
  <si>
    <t>descuido del profesional especializado de Control Interno Disciplinario que tiene la custodia de los mismos</t>
  </si>
  <si>
    <t>Expedientes</t>
  </si>
  <si>
    <t>FOR-O2</t>
  </si>
  <si>
    <t>la pérdida de la renovación de los registros calificados de los programas de Maestría</t>
  </si>
  <si>
    <t>la falta de ejecución del plan anual de autoevaluación definido para la vigencia de siete años del registro calificado otorgado a los programas de Maestría</t>
  </si>
  <si>
    <t>Cronograma de actividades del plan anual de autoevaluación de los cinco programas de Maestría del ICC</t>
  </si>
  <si>
    <t>Contabilidad y presupuesto</t>
  </si>
  <si>
    <t>PRE-O1</t>
  </si>
  <si>
    <t>inoportunidad en la presentación de los reportes o informes tributarios, contables o normativos de nivel nacional o distrital</t>
  </si>
  <si>
    <t>falta de planificación, monitoreo y actualización de los cronogramas y plazos establecidos por los entes externos</t>
  </si>
  <si>
    <t>Declaraciones tributarias y contribuciones</t>
  </si>
  <si>
    <t>Entre 10 y 50 SMLMV</t>
  </si>
  <si>
    <t>Gestión de bienes y servicios</t>
  </si>
  <si>
    <t>ADM-O1</t>
  </si>
  <si>
    <t>registros inadecuados en el aplicativo websafi</t>
  </si>
  <si>
    <t>inconsistencias en los documentos que presentan para realizar ingresos de bienes muebles y publicaciones</t>
  </si>
  <si>
    <t xml:space="preserve">Comprobante de Ingreso </t>
  </si>
  <si>
    <t>ADM-O2</t>
  </si>
  <si>
    <t>daños en los equipos tecnológicos</t>
  </si>
  <si>
    <t>intermitencia en el suministro de energía eléctrica en las sedes del ICC</t>
  </si>
  <si>
    <t>Fallas tecnológicas</t>
  </si>
  <si>
    <t>Equipos tecnológicos</t>
  </si>
  <si>
    <t>Entre 50 y 100 SMLMV</t>
  </si>
  <si>
    <t>INV-O2</t>
  </si>
  <si>
    <t>la mención inadecuada u omisión del rol institucional en la financiación de las investigaciones</t>
  </si>
  <si>
    <t>la falta de lineamientos sobre la mención o participación del ICC</t>
  </si>
  <si>
    <t>APR-O2</t>
  </si>
  <si>
    <t>incumplimientos en los requerimientos establecidos contractualmente o mediante la resolución de tiraje</t>
  </si>
  <si>
    <t>falta de cuidado en las actividades durante el desarrollo de impresión y acabados de las publicaciones</t>
  </si>
  <si>
    <t>Contratos para la prestación de servicios editoriales o cumplimientos de la resolución de tiraje</t>
  </si>
  <si>
    <t>COM-O3</t>
  </si>
  <si>
    <t>indisponibilidad de información del ICC a través de sus portales web y plataformas de educación virtual</t>
  </si>
  <si>
    <t>que todas las plataformas y servicios de la entidad están alojados en el datacenter de la sede centro, por lo tanto, cualquier incidente que ocurra en la sede central podría resultar en la interrupción de acceso a estas plataformas, dejándolas fuera de línea.</t>
  </si>
  <si>
    <t>Servicios tecnológicos afectados</t>
  </si>
  <si>
    <t>La entidad con efecto publicitario sostenido a nivel de sector administrativo, nivel departamental o municipal</t>
  </si>
  <si>
    <t>PRE-O2</t>
  </si>
  <si>
    <t>inexactitud en el diligenciamiento o registro de la información tributaria o contable a reportar,</t>
  </si>
  <si>
    <t>interpretación incorrecta de la normativa o errores involuntarios de digitación</t>
  </si>
  <si>
    <t>MAPA DE CONTROL OPERATIVO</t>
  </si>
  <si>
    <t>5. ESTRATEGIAS PARA ADMINISTRACIÓN DEL RIESGO</t>
  </si>
  <si>
    <t>6. MONITOREO DE LA ADMINISTRACIÓN DEL RIESGO - PRIMER TRIMESTRE 2024</t>
  </si>
  <si>
    <t>7. SEGUMIENTO A LA ADMINISTRACIÓN DEL RIESGO - UCI - PRIMER TRIMESTRE</t>
  </si>
  <si>
    <t>4.1 Efecto de los controles sobre el riesgo</t>
  </si>
  <si>
    <t>5.2 Plan de Reducción</t>
  </si>
  <si>
    <t>No. Control</t>
  </si>
  <si>
    <t>Reducción probabilidad</t>
  </si>
  <si>
    <t>%</t>
  </si>
  <si>
    <t>Reducción impacto</t>
  </si>
  <si>
    <t>Reducción severidad</t>
  </si>
  <si>
    <t>Evidencia de implementación de la actividad</t>
  </si>
  <si>
    <t>Estado de la  actividad</t>
  </si>
  <si>
    <t>Falta de seguimiento en las necesidades de las contrataciones que requiere el ICC.</t>
  </si>
  <si>
    <t>Profesional Universitario Grupo de Planeación y de Relacionamiento con el Ciudadano</t>
  </si>
  <si>
    <t>Validar mensualmente las contrataciones a desarrollar en el mes, de acuerdo a lo aprobado en el Plan Anual de Adquisiciones</t>
  </si>
  <si>
    <r>
      <t xml:space="preserve">a través del envío de correo electrónico con listado de contrataciones que deberán tramitarse en el mes, documentado en condiciones generales del procedimiento </t>
    </r>
    <r>
      <rPr>
        <i/>
        <sz val="11"/>
        <color theme="1"/>
        <rFont val="Arial Narrow"/>
        <family val="2"/>
      </rPr>
      <t>DIR-P-4 Formulación y seguimiento del Plan Anual de Adquisiciones</t>
    </r>
  </si>
  <si>
    <t>Preventivo</t>
  </si>
  <si>
    <t>Manual</t>
  </si>
  <si>
    <t>Documentado</t>
  </si>
  <si>
    <t>Continua</t>
  </si>
  <si>
    <t>Con registro</t>
  </si>
  <si>
    <t>Reducir (mitigar)</t>
  </si>
  <si>
    <t>Socialización dirigida a las dependencias, grupos y equipos de trabajo del ¿cómo hacer estudios y documentos previos?</t>
  </si>
  <si>
    <t>Profesionales del Grupo de Gestión contractual</t>
  </si>
  <si>
    <t>Ausencia de revisión de los estudios previos y demás documentos precontractuales para garantizar su adecuación a las necesidades del ICC y el cumplimiento de los requisitos legalmente establecidos.</t>
  </si>
  <si>
    <t>Área solicitante, profesionales del Grupo de Gestión Contractual, del Grupo de Gestión Financiera y Grupo de Planeación y de Relacionamiento con el Ciudadano</t>
  </si>
  <si>
    <t xml:space="preserve">Revisar que los estudios previos y demás documentos precontractuales cumplan con las necesidades del ICC y con los requisitos legalmente establecidos </t>
  </si>
  <si>
    <r>
      <t xml:space="preserve">a través del cumplimiento de los formatos establecidos para las distintas modalidades de selección y la validación de la necesidad con el Plan de Anual de Adquisiciones (PAA) y Plan de Acción Institucional (PAI), </t>
    </r>
    <r>
      <rPr>
        <i/>
        <sz val="11"/>
        <color theme="1"/>
        <rFont val="Arial Narrow"/>
        <family val="2"/>
      </rPr>
      <t>documentado en los procedimientos del proceso de Adquisiciones.</t>
    </r>
  </si>
  <si>
    <t>Falta de seguimiento para garantizar que las áreas no presenten retrasos en la entrega de documentos requeridos para avanzar en los procesos de contratación.</t>
  </si>
  <si>
    <t>Profesionales del Grupo de Gestión Contractual</t>
  </si>
  <si>
    <t>Verificar semanalmente que las áreas no presenten demora en la entrega de documentos</t>
  </si>
  <si>
    <t>por medio de correos electrónicos o la aplicación Teams a las áreas para que realicen la entrega de documentos necesarios para adelantar la contratación dentro de los plazos establecidos en el Plan Anual de Adquisiciones (PAA)</t>
  </si>
  <si>
    <t>Detectivo</t>
  </si>
  <si>
    <t>Sin documentar</t>
  </si>
  <si>
    <t>Ausencia de un adecuado seguimiento al Plan Anual de Adquisiciones (PAA)</t>
  </si>
  <si>
    <t>Profesionales Grupo de gestión Contractual o quien detecte la materialización del riesgo</t>
  </si>
  <si>
    <t>Adelantar acciones que motiven el inicio del trámite disciplinario, penal, fiscal y/o de lo contencioso administrativo</t>
  </si>
  <si>
    <t>a través de la denuncia, quejas y/o solicitudes a los entes de control interno o externo</t>
  </si>
  <si>
    <t>Correctivo</t>
  </si>
  <si>
    <t>Herramientas e instrumentos insuficientes para valorar la prestación del servicio dificultando la identificación temprana de problemas y la implementación de medidas preventivas y correctivas oportunas</t>
  </si>
  <si>
    <t>Profesional especializado con apoyo del Auxiliar del Grupo de Planeación y de Relacionamiento con el Ciudadano</t>
  </si>
  <si>
    <t>Revisar que las encuestas de satisfacción estén debidamente actualizadas y socializadas en las dependencias y grupos de trabajo del ICC</t>
  </si>
  <si>
    <t>manteniendo actualizado el espacio de Atención y Servicios a la Ciudadanía de acuerdo a la periodicidad definida en el Esquema de Publicaciones y en el Programa de Transparencia y Ética Pública (PTEP)</t>
  </si>
  <si>
    <t>Documentar lineamiento para la elaboración de encuestas de satisfacción de los usuarios</t>
  </si>
  <si>
    <t>Profesional Especializado con apoyo de rol profesional de Relacionamiento con el Ciudadano</t>
  </si>
  <si>
    <t>Falta de comunicación efectiva de manera clara y transparente con los grupos de valor sobre los servicios ofertados, los procedimientos a seguir y los resultados esperados</t>
  </si>
  <si>
    <t>Profesional especializado Grupo de Planeación y de Relacionamiento con el Ciudadano con apoyo de los profesionales misionales de la entidad</t>
  </si>
  <si>
    <t>Verificar cuáles de los servicios prestados por el ICC tienen afectaciones que impactan a los grupos de valor</t>
  </si>
  <si>
    <t>a través de la revisión de las encuestas de satisfacción y las PQRSDF presentadas en el informe trimestral al CIGD</t>
  </si>
  <si>
    <t>Actualización del Portafolio de servicios con el fin de brindar información de calidad y pertinente a los grupos de valor</t>
  </si>
  <si>
    <t>Profesional especializado Grupo de Planeación y de Relacionamiento con el Ciudadano</t>
  </si>
  <si>
    <t>Incapacidad para establecer metas claras en términos de la calidad del servicio</t>
  </si>
  <si>
    <t>Subdirector Académico y Decana de la FSAB</t>
  </si>
  <si>
    <t>Validar la implementación de la evaluación del servicio prestado afectado</t>
  </si>
  <si>
    <t>a través del análisis de causas, identificando las acciones correctivas y de mejora a implementar</t>
  </si>
  <si>
    <t>Reunión trimestral con los líderes de los servicios prestados y con el Equipo de Comunicaciones y Prensa, para definir las estrategias de comunicación que destaque los logros y beneficios de los servicios ofertados por la entidad.</t>
  </si>
  <si>
    <t>Rol profesional especializado Comunicaciones</t>
  </si>
  <si>
    <t>Migrar la información a la nube de los sitios web, las plataformas de educación virtual y aplicativos que utilizan los funcionarios de la entidad con el fin de mantener la disponibilidad de los servicios</t>
  </si>
  <si>
    <t>Coordinador Grupo de Tecnologías de la Información (TIC)</t>
  </si>
  <si>
    <t xml:space="preserve">Aplicación de evaluación docente de forma semestral de acuerdo al calendario académico </t>
  </si>
  <si>
    <t>Contratista profesional encargado de la plataforma Academusoft de la Facultad Seminario Andrés Bello</t>
  </si>
  <si>
    <t>Falta de revisión y actualización de la normativa por parte de los procesos</t>
  </si>
  <si>
    <t>Rol Abogado de Defensa Jurídica</t>
  </si>
  <si>
    <t>Validar que las solicitudes de actualización de la matriz legal remitidas incluyan normas vigentes para que se cumplan en el desarrollo de los procesos institucionales</t>
  </si>
  <si>
    <t>a través de la consolidación de solicitudes realizadas y su posterior publicación de acuerdo con procedimiento DIR-P-1 Actualización y gestión de la matriz legal</t>
  </si>
  <si>
    <t>Divulgar el procedimiento para la actualización de la matriz legal a todos los servidores públicos de la entidad</t>
  </si>
  <si>
    <t>Desconocimiento o indebida interpretación de los lineamientos y normativa para el cumplimiento de las acciones misionales del ICC</t>
  </si>
  <si>
    <t>Rol Abogado de Defensa Jurídica y coordinadores de grupos</t>
  </si>
  <si>
    <t>Revisar las posibles interpretaciones de la norma para elegir la que corresponda para el adecuado cumplimiento de las actuaciones institucionales</t>
  </si>
  <si>
    <t>a través de la solicitud de revisión y acompañamiento cuando se presenten dudas en la interpretación normativa</t>
  </si>
  <si>
    <t>Realizar comunicación interna con el fin de dar a conocer el acompañamiento jurídico y por parte de los coordinadores, cuando no haya claridad normativa</t>
  </si>
  <si>
    <t>Director General, Subdirectores de la entidad y líderes de proceso</t>
  </si>
  <si>
    <t>Elaborar plan de contingencia para dar cumplimiento a la norma incumplida y valorar las acciones fiscales y disciplinarias</t>
  </si>
  <si>
    <t>de acuerdo a los requerimientos normativos que regule cada caso</t>
  </si>
  <si>
    <t>Actualizar matriz legal mínimo dos veces al año o cuando se requiera</t>
  </si>
  <si>
    <t>Socialización y divulgación ineficaz de los lineamientos para la atención de PQRSDF</t>
  </si>
  <si>
    <t>Coordinador del Grupo de Planeación y Relacionamiento con el Ciudadano</t>
  </si>
  <si>
    <t xml:space="preserve">Validar los lineamientos y procedimientos que permitan el radicado y seguimiento oportuno a las respuestas de las comunicaciones oficiales, </t>
  </si>
  <si>
    <r>
      <t xml:space="preserve">se encuentren debidamente socializados a los servidores del ICC, velando por la transparencia de la actuación administrativa, documentado en el </t>
    </r>
    <r>
      <rPr>
        <i/>
        <sz val="11"/>
        <color theme="1"/>
        <rFont val="Arial Narrow"/>
        <family val="2"/>
      </rPr>
      <t>DIR-R-2 Reglamento interno de peticiones, quejas, reclamos, sugerencias, denuncias y felicitaciones (PQRSDF)</t>
    </r>
  </si>
  <si>
    <t>Cultura organizacional inadecuada para la respuesta oportuna a los peticionarios</t>
  </si>
  <si>
    <t>Coordinador y auxiliar administrativo 4044 grado 22 del Grupo de Planeación y Relacionamiento con el Ciudadano</t>
  </si>
  <si>
    <t>Revisar semanalmente el aplicativo de PQRSDF</t>
  </si>
  <si>
    <r>
      <t xml:space="preserve">con el fin de recordar las solicitudes de información que están pendientes por respuesta a través de correo electrónico a los respectivos responsables, documentado en el procedimiento </t>
    </r>
    <r>
      <rPr>
        <i/>
        <sz val="11"/>
        <color theme="1"/>
        <rFont val="Arial Narrow"/>
        <family val="2"/>
      </rPr>
      <t>COM-P-1 Gestión de peticiones, quejas, reclamos, sugerencias, denuncias y felicitaciones (PQRSDF)</t>
    </r>
  </si>
  <si>
    <t>Servidor Público responsable de la respuesta a la PQRSDF</t>
  </si>
  <si>
    <t>Dar respuesta inmediata</t>
  </si>
  <si>
    <t>a través del aplicativo de PQRSDF</t>
  </si>
  <si>
    <t>Profesionales Grupo de Planeación y Relacionamiento con el Ciudadano o quien detecte la materialización del riesgo</t>
  </si>
  <si>
    <t>Adelantar acciones que motiven el inicio del trámite disciplinario</t>
  </si>
  <si>
    <t>informando a la instancia de Control Interno Disciplinario, documentado en el procedimiento DIS-P-1 Etapas de indagación previa e investigación disciplinaria</t>
  </si>
  <si>
    <t>Ausencia de verificación de la legalidad y viabilidad de las propuestas de alianza antes de formalizar cualquier acuerdo.</t>
  </si>
  <si>
    <t>Asesor de la Dirección General - Relaciones Interinstitucionales</t>
  </si>
  <si>
    <t>Revisar o proyectar jurídicamente la propuesta de alianza</t>
  </si>
  <si>
    <t>con el fin de compartirla para revisión y concepto por parte de los responsables para evaluar la viabilidad de formalizar el acuerdo. Documentado en el procedimiento ALI-P-1 Asesoría en el establecimiento de las relaciones interinstitucionales.</t>
  </si>
  <si>
    <t xml:space="preserve">Documentado </t>
  </si>
  <si>
    <t xml:space="preserve">Con registro </t>
  </si>
  <si>
    <r>
      <t xml:space="preserve">Ajustar procedimiento </t>
    </r>
    <r>
      <rPr>
        <i/>
        <sz val="11"/>
        <color theme="1"/>
        <rFont val="Arial Narrow"/>
        <family val="2"/>
      </rPr>
      <t xml:space="preserve">ALI-P-1 Asesoría en el establecimiento de las relaciones interinstitucionales </t>
    </r>
    <r>
      <rPr>
        <sz val="11"/>
        <color theme="1"/>
        <rFont val="Arial Narrow"/>
        <family val="2"/>
      </rPr>
      <t>con el fin de especificar los tiempos de revisión de las minutas de los acuerdos</t>
    </r>
  </si>
  <si>
    <t>Asesor(a) con apoyo del Técnico(a) operativo de la Dirección General - Relaciones Interinstitucionales</t>
  </si>
  <si>
    <t xml:space="preserve">30/11/2024
</t>
  </si>
  <si>
    <t xml:space="preserve">Falta de seguimiento constante y efectivo en las actividades desarrolladas para la viabilidad de formalizar acuerdos. </t>
  </si>
  <si>
    <t>Técnico operativo de la Dirección General - Relaciones Interinstitucionales</t>
  </si>
  <si>
    <t>Verificar y hacer seguimiento periódicamente a la revisión por parte de los responsables de evaluar la viabilidad de formalizar el acuerdo</t>
  </si>
  <si>
    <t>a través de la medición del indicador de gestión de alianzas gestionadas, evidenciando la trazabilidad de gestión de las propuestas.</t>
  </si>
  <si>
    <t>Revisión jurídica inoportuna por las partes para continuar con el perfeccionamiento de las alianzas</t>
  </si>
  <si>
    <t>Presentar al Comité Institucional de Gestión y Desempeño (CIGD) el análisis del riesgo materializado</t>
  </si>
  <si>
    <t>a través de la realización de un informe que consolide la gestión y oportunidades correctivas y de mejora institucionales, para la revisión y toma de decisiones de la Alta Dirección.</t>
  </si>
  <si>
    <t>Falta de claridad en los instrumentos de seguimiento trimestral de proyectos de investigación y falta de revisión periódica del avance de los mismos.</t>
  </si>
  <si>
    <t>Coordinador del Grupo de Investigaciones Académicas</t>
  </si>
  <si>
    <t>Revisar los informes de avance de los proyectos consolidados por los líderes de líneas de investigación</t>
  </si>
  <si>
    <r>
      <t>a través de reuniones trimestrales en las que se manifiestan diversas necesidades y observaciones (como tramitar ajustes al proyecto si es necesario o realizar el apoyo a las respectivas gestiones), expresado en el apartado de compromisos de las actas de reunión, documentado en el procedimiento</t>
    </r>
    <r>
      <rPr>
        <i/>
        <sz val="11"/>
        <color theme="1"/>
        <rFont val="Arial Narrow"/>
        <family val="2"/>
      </rPr>
      <t xml:space="preserve"> INV-P-1 Gestión de la investigación </t>
    </r>
  </si>
  <si>
    <t>Hacer una solicitud al Grupo de Tecnologías de la Información con el propósito de disponer de una herramienta tecnológica que permita sistematizar de manera ágil y segura, permitiendo articular información cualitativa y cuantitativa correspondiente a informes internos y externos del Grupo de Investigaciones Académicas</t>
  </si>
  <si>
    <t>Roles de Investigadores que desconocen o desatienden los lineamientos investigativos de la entidad</t>
  </si>
  <si>
    <t>Roles investigadores</t>
  </si>
  <si>
    <t>Validar con los líderes sobre la posibilidad de materialización del riesgo</t>
  </si>
  <si>
    <t>con el fin de evaluar las medidas y acciones necesarias. 
Para este control es indispensable seguir el conducto regular al interior del Grupo de Investigaciones Académicas:
1. Director del proyecto
2. Líder del línea
3. Líder de grupo
4. Coordinación de investigaciones
5. Subdirector Académico
6. Comité de Investigación
Documentado en el DIR-M-7 Manual de investigación</t>
  </si>
  <si>
    <t>Subdirector Académico</t>
  </si>
  <si>
    <t xml:space="preserve">Escalar el caso a Dirección General  </t>
  </si>
  <si>
    <t>con el fin de identificar acciones legales o de otro tipo a realizar respecto a lo que se considere pertinente realizar en cada caso, documentado en el DIR-M-7 Manual de investigación y en la resolución de conformación del Comité de Ética</t>
  </si>
  <si>
    <t>Demora de aprobación plan de adquisiciones</t>
  </si>
  <si>
    <t>Decana</t>
  </si>
  <si>
    <t>Verificar que el plan de adquisiciones incluya toda la contratación de docentes de las maestrías</t>
  </si>
  <si>
    <t>a través de la presentación de la información por medio del correo electrónico informando las observaciones al plan de adquisiciones publicado, de ser necesario.</t>
  </si>
  <si>
    <t>Solicitar al Comité Institucional de Gestión y Desempeño -CIGD-  la priorización de la contratación docente</t>
  </si>
  <si>
    <t>Demora en revisión de estudios previos</t>
  </si>
  <si>
    <t>Verificar los cambios al calendario académico</t>
  </si>
  <si>
    <t>Ajustando los cambios a la resolución de ser necesario</t>
  </si>
  <si>
    <t>Error en la priorización para mantener el proceso de formación</t>
  </si>
  <si>
    <t>Falta de verificación o revisión del contenido de informes</t>
  </si>
  <si>
    <t>Auditores de la Unidad de Control Interno</t>
  </si>
  <si>
    <t>Revisar el contenido del informe</t>
  </si>
  <si>
    <t>comparando el informe contra los criterios y las evidencias</t>
  </si>
  <si>
    <r>
      <t xml:space="preserve">Documentar los puntos de control en el procedimiento </t>
    </r>
    <r>
      <rPr>
        <i/>
        <sz val="11"/>
        <color theme="1"/>
        <rFont val="Arial Narrow"/>
        <family val="2"/>
      </rPr>
      <t xml:space="preserve">EVA-P-1 Auditoría interna de gestión </t>
    </r>
    <r>
      <rPr>
        <sz val="11"/>
        <color theme="1"/>
        <rFont val="Arial Narrow"/>
        <family val="2"/>
      </rPr>
      <t>a través de la actualización del documento en el SIG</t>
    </r>
  </si>
  <si>
    <t>Auditores de la unidad de control interno</t>
  </si>
  <si>
    <t>Falta de revisión de la normatividad vigente</t>
  </si>
  <si>
    <t>Verificar la vigencia y aplicabilidad de los criterios a evaluar</t>
  </si>
  <si>
    <t>buscando en los decretos unificados de 2015, las modificaciones recientes en SUIN y comunicarlos (según sea aplicable contiene una sección de la normativa específica), documentado en el Plan de Auditoría</t>
  </si>
  <si>
    <t>Inobservancia de la normativa vigente pasando por alto las normativas o regulaciones pertinentes al emitir informes</t>
  </si>
  <si>
    <t>Auditados</t>
  </si>
  <si>
    <r>
      <t xml:space="preserve">Emitiendo por escrito los argumentos para controvertirlo, según el procedimiento </t>
    </r>
    <r>
      <rPr>
        <i/>
        <sz val="11"/>
        <color theme="1"/>
        <rFont val="Arial Narrow"/>
        <family val="2"/>
      </rPr>
      <t>EVA-P-1 Auditoría Interna de Gestión</t>
    </r>
  </si>
  <si>
    <t>Datos erróneos reportados por los responsables de la información</t>
  </si>
  <si>
    <t xml:space="preserve">Corregir el informe </t>
  </si>
  <si>
    <t>analizando los impactos generados por el error y presentando ajustes para su mitigación</t>
  </si>
  <si>
    <t>Aleatoria</t>
  </si>
  <si>
    <t xml:space="preserve">Desconocimiento del rol auditado </t>
  </si>
  <si>
    <t>Comité Institucional de Coordinación de Control Interno</t>
  </si>
  <si>
    <t>Revisar los argumentos de responsables y auditores frente a informes finales de auditorías internas, cuando existan diferencias</t>
  </si>
  <si>
    <t>decidiendo sobre la validez o no de los hallazgos objeto de análisis, documentado en el procedimiento EVA-P-1 Auditoría interna de gestión</t>
  </si>
  <si>
    <t>Ausencia de revisión minuciosa de las ediciones realizadas por el autor</t>
  </si>
  <si>
    <t>Profesional universitario grado 8 con rol de editor del Grupo de Sello Editorial</t>
  </si>
  <si>
    <t xml:space="preserve">Revisar la aprobación en la edición realizada por el autor </t>
  </si>
  <si>
    <t>comparando el original editado versus la aprobación del original editado por parte del autor</t>
  </si>
  <si>
    <t>Probabilidad</t>
  </si>
  <si>
    <t>Articular al SIG el Manual de Corrección de Estilo de la entidad, la guía de aprobación de la corrección de estilo, la guía de inserción de cambios en la diagramación y la guía de aprobación de la diagramación</t>
  </si>
  <si>
    <t>Profesional especializado con rol de coordinación del Sello Editorial</t>
  </si>
  <si>
    <t>Falta de formatos para el control de la aplicación de las validaciones pertinentes antes de la publicación</t>
  </si>
  <si>
    <t>Profesional universitario grado 8 con rol de editor y técnicos grado 14 y 9 con roles de correctores de estilo, del Grupo de Sello Editorial</t>
  </si>
  <si>
    <t>Verificar la corrección de estilo, la diagramación, la impresión y la digitalización</t>
  </si>
  <si>
    <t>a través de la validación con los formatos de aprobación y control de calidad</t>
  </si>
  <si>
    <t>Articular al SIG procedimiento de publicación de libros en el Sello Editorial ICC, con sus respectivos formatos</t>
  </si>
  <si>
    <t>Profesional universitario grado 8 con rol de editor, del Grupo de Sello Editorial</t>
  </si>
  <si>
    <t>Revisar y aprobar pruebas de impresión</t>
  </si>
  <si>
    <t>a través del formato de aprobación de pruebas de impresión</t>
  </si>
  <si>
    <t>Gestionar y realizar capacitaciones para el Grupo de Sello Editorial, específicamente en sus respectivas funciones</t>
  </si>
  <si>
    <t>Publicaciones del sello que sus diversos procesos son desarrollados en otros grupos de trabajo sin solicitar ni acoger los lineamientos para garantizar el cuidado editorial o la no aplicación de lineamientos y procedimientos al interior del Sello.</t>
  </si>
  <si>
    <t>Profesional Especializado con rol de coordinación del Sello Editorial</t>
  </si>
  <si>
    <t>Decidir sobre la acción a realizar</t>
  </si>
  <si>
    <t>a través de la determinación de corregir, rectificar con fe de errata o picar las publicaciones con el fin de imprimirlas nuevamente corregidas</t>
  </si>
  <si>
    <t>Impacto</t>
  </si>
  <si>
    <t>Socializar el manual política editorial de publicaciones ICC, al Grupo de Investigaciones Académicas y a la Facultad Seminario Andrés Bello</t>
  </si>
  <si>
    <t>Profesional especializado con rol de coordinación y Profesional especializado con rol de comunicador del Grupo del Sello Editorial</t>
  </si>
  <si>
    <t/>
  </si>
  <si>
    <t>Software inestable para la adecuada liquidación de la nómina</t>
  </si>
  <si>
    <t xml:space="preserve">Técnico de nómina del Grupo talento humano </t>
  </si>
  <si>
    <t>Verificar manualmente el proceso de liquidación de nómina</t>
  </si>
  <si>
    <t>a través una matriz de Excel diseñada para tal fin</t>
  </si>
  <si>
    <t>Realizar un informe anual en el que se detalle las diferentes falencias presentadas por el software de nómina, presentado al Coordinador o rol del Grupo de TIC</t>
  </si>
  <si>
    <t>Inadecuada revisión a la nóminas generadas debido a carga laboral</t>
  </si>
  <si>
    <t xml:space="preserve">Validar mensualmente la información de las novedades de nómina  </t>
  </si>
  <si>
    <t xml:space="preserve">a través de cruces contables que permitan verificar la información allí relacionada </t>
  </si>
  <si>
    <t>Falta de capacitación relacionada con los cambios normativos en materia prestacional</t>
  </si>
  <si>
    <t xml:space="preserve">Profesional Especializado Grado 17 del Grupo talento humano </t>
  </si>
  <si>
    <t>Realizar con el funcionario acuerdos de pago</t>
  </si>
  <si>
    <t xml:space="preserve">con el ánimo de garantizar la devolución de los recursos abonados por error </t>
  </si>
  <si>
    <t>Inadecuado seguimiento a la ejecución de los planes de mejora institucional.</t>
  </si>
  <si>
    <t>Rol profesional aseguramiento de calidad. Subdirección académica</t>
  </si>
  <si>
    <t>Verifica que en el plan institucional de autoevaluación, de acuerdo con la periodicidad definida en la Política de autoevaluación del ICC, se programe la aplicación de los instrumentos de valoración institucional a los grupos de interés (estudiantes, profesores, egresados, funcionarios, directivos, empleadores, entre otros), con los cuales se identifica la percepción sobre el nivel de cumplimiento de las condiciones de calidad institucional.</t>
  </si>
  <si>
    <t>Mediante un cronograma que recoge las actividades del plan anual de autoevaluación planificado durante la vigencia de las condiciones de calidad institucional (7 años), aprobado por la Subdirección académica. 
Las evidencias de ejecución del control se presentan mínimo al tercer año de la vigencia de las condiciones de calidad (7 años)</t>
  </si>
  <si>
    <t>Aprobar en el último trimestre de cada año en el Consejo académico el cronograma anual de actividades del Plan institucional de autoevaluación definido para la vigencia (7 años) de la certificación de las condiciones de calidad institucional</t>
  </si>
  <si>
    <t>Rol Profesional Aseguramiento de la calidad institucional. Subdirección académica</t>
  </si>
  <si>
    <t>Implementación inoportuna de los instrumentos de valoración institucional a los grupos de interés del ICC (estudiantes, docentes, egresados, directivos, funcionarios, externos, entre otros).</t>
  </si>
  <si>
    <t xml:space="preserve">Revisa que al tercer año de aprobación de las condiciones de calidad institucional se encuentre programada la autoevaluación institucional en el cronograma de actividades del plan anual de autoevaluación, de acuerdo con lo establecido en la Política de autoevaluación. </t>
  </si>
  <si>
    <t>Mediante un cronograma que recoge las actividades del plan anual de autoevaluación planificado durante la vigencia de las condiciones de calidad institucional (7 años), aprobado por la Subdirección académica.
Las evidencias de ejecución del control se presentan mínimo al tercer año de la vigencia de las condiciones de calidad (7 años)</t>
  </si>
  <si>
    <t>Actualización y divulgación del procedimiento de Planes de mejoramiento promoviendo la cultura de la autoevaluación</t>
  </si>
  <si>
    <t>Rol profesional gestor SIG - Grupo de Planeación y Relacionamiento con el Ciudadano
Rol Profesional Aseguramiento de la calidad institucional. Subdirección académica</t>
  </si>
  <si>
    <t>Ausencia de la autoevaluación institucional durante la mitad de la vigencia de las condiciones de calidad institucional.</t>
  </si>
  <si>
    <t>Verificar que la información institucional, documental y estadística, se actualice anualmente y se almacene en el repositorio de información de los procesos de autoevaluación.</t>
  </si>
  <si>
    <t>Mediante el seguimiento a los indicadores de gestión institucional para el proceso del sistema de información institucional, donde se asegure un cumplimiento de mínimo el 90%.</t>
  </si>
  <si>
    <t>Seguimiento inadecuado a la actualización anual del sistema de información institucional.</t>
  </si>
  <si>
    <t>Validar que la documentación y requisitos requeridos para solicitar la renovación de la condiciones de calidad institucional estén completos y aprobados por el Consejo académico, antes de que se cumplan los doce meses previos al vencimiento de la certificación de las condiciones de calidad institucional</t>
  </si>
  <si>
    <t>El Consejo académico verificará que se de cumplimiento al cronograma para la renovación de las condiciones de calidad institucional, asegurando que de inicio con mínimo veinticuatro meses previos al vencimiento de la certificación de las condiciones de calidad institucional.
Las evidencias de ejecución del control se presentan al quinto año de la vigencia de las condiciones de calidad (7 años)</t>
  </si>
  <si>
    <t>Radicación tardía de la solicitud de renovación de las condiciones de calidad institucional.</t>
  </si>
  <si>
    <t>Identificar los planes de mejora que no se han ejecutado o que no presenten avances significativos lo cual conlleva a un incumplimiento de los requisitos para la renovación de las condiciones de calidad institucional</t>
  </si>
  <si>
    <t>Llevando al Comité Institucional de Gestión y Desempeño los planes de mejora que no han presentado avances para establecer las acciones correctivas para lograr implementar el plan de mejora (reformulación de su alcance, ajustes del cronograma, responsables, entre otros).</t>
  </si>
  <si>
    <t xml:space="preserve">Ausencia de verificación regular entre los expedientes físicos y sus contrapartes digitales </t>
  </si>
  <si>
    <t>Profesional especializado de Control Interno Disciplinario</t>
  </si>
  <si>
    <t xml:space="preserve">Cotejar que los documentos se conserven en copia digital </t>
  </si>
  <si>
    <t>a través de la comparación de los expedientes físicos con la carpeta respectiva ubicada de manera digital en la TRD aprobada por CIGD, en la Subdirección Administrativa y Financiera</t>
  </si>
  <si>
    <t>Aceptar</t>
  </si>
  <si>
    <t xml:space="preserve">Crear y articular al SIG el procedimiento de reconstrucción de expedientes </t>
  </si>
  <si>
    <t>Ausencia de verificación regular de los ejemplares físicos de los expedientes</t>
  </si>
  <si>
    <t>Verificar cada una de las carpetas de los expedientes disciplinarios</t>
  </si>
  <si>
    <t>a través del conteo periódico de los expedientes por vigencias</t>
  </si>
  <si>
    <t>Falta de verificación del desarrollo de los avances de los procesos</t>
  </si>
  <si>
    <t>Subdirector Administrativo y Financiero</t>
  </si>
  <si>
    <t>Validar el avance en los procesos</t>
  </si>
  <si>
    <t>a través de la revisión física aleatoria de las carpetas de expedientes disciplinarios</t>
  </si>
  <si>
    <t>Sin registro</t>
  </si>
  <si>
    <t>Descuido o ingreso no autorizado a los expedientes disciplinarios</t>
  </si>
  <si>
    <t>Denunciar la pérdida del expediente a la autoridad competente</t>
  </si>
  <si>
    <t xml:space="preserve">a través del inicio de las acciones disciplinarias correspondientes </t>
  </si>
  <si>
    <t>Reconstrucción del expediente</t>
  </si>
  <si>
    <t xml:space="preserve">a través de la impresión de los expedientes digitalizados y la solicitud de documentos </t>
  </si>
  <si>
    <t>Inadecuado seguimiento a la ejecución de los planes de mejora de los programas de Maestría</t>
  </si>
  <si>
    <t>Rol profesional aseguramiento de la calidad de la Facultad Seminario Andrés Bello.
Decanatura FSAB</t>
  </si>
  <si>
    <t>Revisar que el cronograma del plan anual de autoevaluación de los programas académicos incluyan los dos ejercicios de autoevaluación, el primero a los dos años y el segundo al cuarto o quinto año, durante la vigencia de los siete años del registro calificado.</t>
  </si>
  <si>
    <t>Mediante la aprobación por parte del Comité académico del cronograma de actividades del plan anual de autoevaluación de los programas académicos.
Las evidencias de ejecución del control se presentan mínimo al tercer año de la vigencia de las condiciones de calidad (7 años)</t>
  </si>
  <si>
    <t>Aprobar en el último trimestre de cada año en el Consejo académico el cronograma de actividades del Plan anual de autoevaluación definido para la vigencia (7 años) del registro calificado de los programas académicos</t>
  </si>
  <si>
    <t>Asesor aseguramiento de la calidad de la FSAB. 
Decanatura FSAB</t>
  </si>
  <si>
    <t xml:space="preserve">Ausencia de los dos ejercicios de autoevaluación definidos en el modelo de autoevaluación de los programas académicos </t>
  </si>
  <si>
    <t>Validar que la documentación y requisitos requeridos para solicitar la renovación del registro calificado de los programas académicos estén completos y aprobados por el Consejo académico, antes de que se cumplan los doce meses previos al vencimiento.</t>
  </si>
  <si>
    <t>Mediante el Comité académico quien aprobará el cronograma de actividades para la renovación del registro calificado de los programas de Maestría, asegurando que de inicio con mínimo veinticuatro meses previos al vencimiento.
Las evidencias de ejecución del control se presentan al quinto año de la vigencia de las condiciones de calidad (7 años)</t>
  </si>
  <si>
    <t>Radicación tardía de la solicitud de renovación del registro calificado de los programas de Maestría</t>
  </si>
  <si>
    <t>Identificar los planes de mejora que no se han ejecutado o que no presenten avances significativos lo cual conlleve a un incumplimiento de los requisitos para la renovación del registro calificado de los programas de Maestría</t>
  </si>
  <si>
    <t>Llevando al Comité académico los planes de mejora que no han presentado avances para establecer las acciones correctivas que promueva implementar el plan de mejora del programa de Maestría (reformulación de su alcance, ajustes del cronograma, responsables, entre otros).</t>
  </si>
  <si>
    <t>Cambios en los calendarios tributarios de la DIAN, Secretarías de Haciendas y demás entes y falta de aplicación del procedimiento para la actualización de la matriz legal</t>
  </si>
  <si>
    <t>Profesional de Contabilidad del Grupo de Gestión Financiera</t>
  </si>
  <si>
    <t>Verificar periódicamente la normatividad y sus cambios en los plazos o nueva aplicabilidad</t>
  </si>
  <si>
    <r>
      <t xml:space="preserve">a través de la revisión en las páginas web de los entes externos y actualizar la herramienta del cronograma de informes del Grupo de Gestión Financiera y en caso de ser necesario solicitar la actualización del contenido de la matriz legal según el procedimiento, </t>
    </r>
    <r>
      <rPr>
        <i/>
        <sz val="11"/>
        <color theme="1"/>
        <rFont val="Arial Narrow"/>
        <family val="2"/>
      </rPr>
      <t>DIR-P-1 Actualización y gestión de la matriz legal</t>
    </r>
  </si>
  <si>
    <t>Debilidad en la comunicación y el control de la información</t>
  </si>
  <si>
    <t>Coordinador del Grupo de Gestión Financiera</t>
  </si>
  <si>
    <t>Verificar y monitorear los temas transversales y novedades normativas</t>
  </si>
  <si>
    <t>a través de reuniones periódicas del Comité Primario del Grupo de Gestión Financiera</t>
  </si>
  <si>
    <t>Retraso en la presentación de los informes tributarios, contables o normativos a nivel nacional o distrital.</t>
  </si>
  <si>
    <t xml:space="preserve">Gestionar reunión con la Alta Dirección con el fin de evaluar las acciones a realizar </t>
  </si>
  <si>
    <t>teniendo en cuenta el requerimiento de la entidad indicando el incumplimiento de las obligaciones</t>
  </si>
  <si>
    <t>Falta de conocimiento en la utilización de la Software Institucional Web Safi</t>
  </si>
  <si>
    <t>Técnico del Grupo recursos físicos
Profesional especializado bodega de publicaciones</t>
  </si>
  <si>
    <t>Verificar la integridad del registro antes de validar el comprobante de ingreso</t>
  </si>
  <si>
    <t>a través de la comparación de lo registrado en WebSafi con los documentos que soportan la adquisición del bien (factura, contrato o memorando interno de autorización)</t>
  </si>
  <si>
    <t>Actualizar los procedimientos de inventarios de recursos físicos</t>
  </si>
  <si>
    <t>Profesionales de Recursos Físicos</t>
  </si>
  <si>
    <t>Digitalización equivocada por los funcionarios encargados de alimentar el aplicativo Web Safi</t>
  </si>
  <si>
    <t>Auxiliar administrativo y técnico bodega de bienes
Profesional especializado bodega de publicaciones</t>
  </si>
  <si>
    <t>Comparar el informe del Web Safi con  las existencias en bodega</t>
  </si>
  <si>
    <t>a través del chequeo aleatorio de la información arrojada por el sistema</t>
  </si>
  <si>
    <t>Selección errónea de bodega equivocada o identificación de la clase del insumo o producto a la hora de ingresar un bien mueble, elementos de consumo o publicación</t>
  </si>
  <si>
    <t>Profesional Contable del Grupo de Financiera</t>
  </si>
  <si>
    <t>Conciliar SIIF Nación y WEB SAFI</t>
  </si>
  <si>
    <t>a través de la comparación de documentos y sus respectivos ajustes</t>
  </si>
  <si>
    <t>Documentación y lineamientos desactualizados al interior del proceso</t>
  </si>
  <si>
    <t>Insuficiencia en la capacidad de la planta eléctrica para áreas administrativas de la sede Yerbabuena</t>
  </si>
  <si>
    <t>Rol Soporte Técnico Yerbabuena - Grupo de Tecnologías de la Información (TIC)</t>
  </si>
  <si>
    <t>Verificar el apagado controlado del datacenter de acuerdo a la capacidad que tiene la UPS</t>
  </si>
  <si>
    <t>informando a la supervisión del contrato las actividades realizadas</t>
  </si>
  <si>
    <t>Revisar la posibilidad de cambio de las baterías de las UPS a través del contrato de mantenimiento, con el propósito de que haya más tiempo para realizar el apagado controlado de los equipos del Datacenter</t>
  </si>
  <si>
    <t>Profesional especializado Grupo de Tecnologías de la Información (TIC)</t>
  </si>
  <si>
    <t>Intermitencia en el suministro de energía eléctrica en la sede Yerbabuena</t>
  </si>
  <si>
    <t xml:space="preserve">Informar por medio de un informe a las directivas del ICC el daño de equipos tecnológicos </t>
  </si>
  <si>
    <t>con el fin de determinar las acciones correspondientes a realizar con la asignación de recursos</t>
  </si>
  <si>
    <t>Solicitud a la Subdirección Administrativa y Financiera de la priorización de recursos para la adecuación y mejoramiento de la infraestructura eléctrica de la Hacienda Yerbabuena</t>
  </si>
  <si>
    <t>Profesionales de Recursos Físicos y rol arquitecto</t>
  </si>
  <si>
    <t>Desconocimiento o desatención por parte de los interesados en los lineamientos institucionales</t>
  </si>
  <si>
    <t>Secretario técnico del Comité de Defensa Jurídica - Rol Abogado de Defensa Jurídica</t>
  </si>
  <si>
    <t xml:space="preserve">Presentar al Comité de Defensa Jurídica el caso de presunto caso de mención u omisión inadecuada del rol institucional </t>
  </si>
  <si>
    <t>a través de las sesiones ordinarias del Comité, definiendo las acciones a realizar para proteger a la entidad</t>
  </si>
  <si>
    <t>Realizar el lineamiento donde se incluyan las disposiciones sobre la mención, participación del ICC y el adecuado rol institucional en la financiación de las investigaciones</t>
  </si>
  <si>
    <t>Coordinador del Grupo de Investigaciones Académicas y del Grupo de Sello Editorial</t>
  </si>
  <si>
    <t>Actualizar el manual de propiedad intelectual del ICC</t>
  </si>
  <si>
    <t>Rol jurídico externo del ICC con apoyo de los coordinadores del Grupo de Biblioteca Especializada, Grupo de Sello Editorial, Grupo de Investigaciones Académicas, líder de la Maestría de Escritura Creativa y líderes de los dos Grupos de Investigación reconocidos en MinCiencias</t>
  </si>
  <si>
    <t>Falta de garantía en la calidad del producto final</t>
  </si>
  <si>
    <t xml:space="preserve">Auxiliar técnico grado 6, Auxiliares administrativos grado 11 o grado 9; o técnico operativo 9 del Grupo del Sello Editorial </t>
  </si>
  <si>
    <t>Revisar el lote de producción de impresión, plegado, alce y acabado final</t>
  </si>
  <si>
    <t>a través de un formato de control para validar si cumple con los criterios de calidad</t>
  </si>
  <si>
    <t>Generar lineamientos para controlar el proceso de la producción impresa</t>
  </si>
  <si>
    <t>Coordinador del Grupo de Sello Editorial</t>
  </si>
  <si>
    <t>Desatención en el cuidado de las actividades de impresión, plegado, alce y refile final</t>
  </si>
  <si>
    <t xml:space="preserve">Decidir sobre la acción a realizar </t>
  </si>
  <si>
    <t>a través de la determinación de producir el excedente, incorporar pliegos con error moderado o realizar una manualidad</t>
  </si>
  <si>
    <t>Diseñar la orden de producción para que todas las personas tengan la información de las características de la obra que se va a elaborar</t>
  </si>
  <si>
    <t>Coordinador del Grupo de Sello Editorial con el apoyo del Auxiliar administrativo grado 20 y grado 9; y técnico operativo 9</t>
  </si>
  <si>
    <t>Falta de infraestructura tecnológica en nube que garantice la disponibilidad de los servicios en línea del ICC</t>
  </si>
  <si>
    <t>Informar por medio de un informe a las directivas del ICC la afectación de las plataformas informáticas de la entidad</t>
  </si>
  <si>
    <t>con el fin de determinar las acciones correspondientes a realizar con la asignación de recursos humanos y económicos</t>
  </si>
  <si>
    <t>Ausencia de validaciones lo que puede generar inconsistencias y errores en los informes presentados.</t>
  </si>
  <si>
    <t>Revisar los formatos diligenciados metodológicamente y que correspondan al periodo a reportar</t>
  </si>
  <si>
    <t>a través de la validación de la herramienta o formato en borrador, diligenciada previamente por el profesional contador del ICC.</t>
  </si>
  <si>
    <t>Interpretación jurídica o técnica equivocada de la norma</t>
  </si>
  <si>
    <t>Profesionales del Grupo de Gestión Financiera con el acompañamiento del rol asesor jurídico</t>
  </si>
  <si>
    <t>Revisar al interior del Grupo de Gestión Financiera el acto administrativo emitido por el ente rector para precisar el informe a presentar</t>
  </si>
  <si>
    <t>identificando aspectos que requieran ser aclarados y en caso de ser necesario solicitar opiniones de terceros incluido el ente rector de la materia y antes de la fecha límite</t>
  </si>
  <si>
    <t>Falta de consistencia y exactitud en los Informes</t>
  </si>
  <si>
    <t>Riesgo</t>
  </si>
  <si>
    <t>Área</t>
  </si>
  <si>
    <t>Planeación</t>
  </si>
  <si>
    <t>Ok</t>
  </si>
  <si>
    <t>Contratos</t>
  </si>
  <si>
    <t>Comunicaciones</t>
  </si>
  <si>
    <t>Facultad</t>
  </si>
  <si>
    <t>UCI</t>
  </si>
  <si>
    <t>Sello Editorial</t>
  </si>
  <si>
    <t>Acreditación</t>
  </si>
  <si>
    <t>Disciplinario</t>
  </si>
  <si>
    <t>Financiera</t>
  </si>
  <si>
    <t>Recursos físicos</t>
  </si>
  <si>
    <t>Jurídico</t>
  </si>
  <si>
    <t>TIC</t>
  </si>
  <si>
    <t>Matriz de calor inherente general</t>
  </si>
  <si>
    <t>Nivel de severidad</t>
  </si>
  <si>
    <t>Muy alta
100%</t>
  </si>
  <si>
    <t>Extremo</t>
  </si>
  <si>
    <t>Alta
80%</t>
  </si>
  <si>
    <t>Alto</t>
  </si>
  <si>
    <t>Media
60%</t>
  </si>
  <si>
    <t>Moderado</t>
  </si>
  <si>
    <t>Baja
40%</t>
  </si>
  <si>
    <t>Bajo</t>
  </si>
  <si>
    <t>Muy baja
20%</t>
  </si>
  <si>
    <t>Leve
20%</t>
  </si>
  <si>
    <t>Menor
40%</t>
  </si>
  <si>
    <t>Moderado
60%</t>
  </si>
  <si>
    <t>Mayor
80%</t>
  </si>
  <si>
    <t>Catastrófico
100%</t>
  </si>
  <si>
    <t>Matriz de calor residual general</t>
  </si>
  <si>
    <t>PROCESO</t>
  </si>
  <si>
    <t>Seleccione un proceso</t>
  </si>
  <si>
    <t>DIR-O1</t>
  </si>
  <si>
    <t>Seleccione una referencia de riesgo</t>
  </si>
  <si>
    <t>Posición severidad inherente</t>
  </si>
  <si>
    <t>Posición severidad residual</t>
  </si>
  <si>
    <t>Frecuencia de la actividad (veces por año)</t>
  </si>
  <si>
    <t>Tablas de atributos de para el diseño del control</t>
  </si>
  <si>
    <t>La actividad que conlleva el riesgo se ejecuta…</t>
  </si>
  <si>
    <t>Cuantitativa</t>
  </si>
  <si>
    <t>Cualitativa</t>
  </si>
  <si>
    <t>Mínimo</t>
  </si>
  <si>
    <t>Máximo</t>
  </si>
  <si>
    <t>Atributos de eficiencia</t>
  </si>
  <si>
    <t>Muy Baja</t>
  </si>
  <si>
    <t>Tipologías</t>
  </si>
  <si>
    <t>Descripción</t>
  </si>
  <si>
    <t>Peso</t>
  </si>
  <si>
    <t>Baja</t>
  </si>
  <si>
    <t>Va hacia las causas del riesgo, aseguran el resultado final esperado.</t>
  </si>
  <si>
    <t>Media</t>
  </si>
  <si>
    <t>Detecta que algo ocurre y devuelve el proceso a los controles preventivos. Se pueden generar reprocesos.</t>
  </si>
  <si>
    <t>Alta</t>
  </si>
  <si>
    <t>Dado que permiten reducir el impacto de la materialización del riesgo, tienen un costo en su implementación.</t>
  </si>
  <si>
    <t>Muy Alta</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</si>
  <si>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</si>
  <si>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</si>
  <si>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</si>
  <si>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Económica</t>
  </si>
  <si>
    <t>Reputacional</t>
  </si>
  <si>
    <t>Cuantitativo</t>
  </si>
  <si>
    <t>Cualitativo</t>
  </si>
  <si>
    <t>Atributos informativos</t>
  </si>
  <si>
    <t>Afectación en SMLMV</t>
  </si>
  <si>
    <t>El riesgo afecta la imagen de…</t>
  </si>
  <si>
    <t>Características</t>
  </si>
  <si>
    <t>Menor a 10 SMLMV</t>
  </si>
  <si>
    <t>Alguna área de la organización</t>
  </si>
  <si>
    <t>Leve</t>
  </si>
  <si>
    <t>Controles que están documentados en el proceso, ya sea en manuales, procedimientos, flujogramas o cualquier otro documento propio del proceso.</t>
  </si>
  <si>
    <t>La entidad internamente, de conocimiento general, nivel interno, de junta directiva y accionistas y/o de proveedores</t>
  </si>
  <si>
    <t>Menor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</si>
  <si>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</si>
  <si>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</si>
  <si>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Mayor</t>
  </si>
  <si>
    <t>Este atributo identifica a los controles que no siempre se ejecutan cuando se realiza la actividad originadora del riesgo</t>
  </si>
  <si>
    <t>Mayor a 500 SMLMV</t>
  </si>
  <si>
    <t>Catastrófico</t>
  </si>
  <si>
    <t>El control deja un registro que permite evidenciar la ejecución del control</t>
  </si>
  <si>
    <t>El control no deja registro de la ejecución del control</t>
  </si>
  <si>
    <t>Cuenta de Nivel de severidad inherente</t>
  </si>
  <si>
    <t>Etiquetas de columna</t>
  </si>
  <si>
    <t>Cuenta de Nivel de severidad residual</t>
  </si>
  <si>
    <t>Total general</t>
  </si>
  <si>
    <t>Mejoramiento continuo</t>
  </si>
  <si>
    <t>Promedio de Pi %</t>
  </si>
  <si>
    <t>Promedio de Pr %</t>
  </si>
  <si>
    <t>Promedio de Eficiencia en probabilidad</t>
  </si>
  <si>
    <t>Promedio de Ii %</t>
  </si>
  <si>
    <t>Promedio de Ir %</t>
  </si>
  <si>
    <t>Promedio de Eficiencia en impacto</t>
  </si>
  <si>
    <t>Control de cambios - Riesgos</t>
  </si>
  <si>
    <t>Versión 1</t>
  </si>
  <si>
    <t>Versión 2</t>
  </si>
  <si>
    <t>Versión 3</t>
  </si>
  <si>
    <t>Versión 4</t>
  </si>
  <si>
    <t>Versión 5</t>
  </si>
  <si>
    <t>Versión 6</t>
  </si>
  <si>
    <t>Identificación del riesgo</t>
  </si>
  <si>
    <t>MEJ-O1</t>
  </si>
  <si>
    <t>COM-O2</t>
  </si>
  <si>
    <t>MEJ-O2</t>
  </si>
  <si>
    <t>Ajustes realizados</t>
  </si>
  <si>
    <t>Ok riesgo</t>
  </si>
  <si>
    <t>Monitoreo UCI</t>
  </si>
  <si>
    <t>Ficha de aprobación</t>
  </si>
  <si>
    <t>Se ajustó la frecuencia en la unidad de medida, la subcasusas y el plan de reducción</t>
  </si>
  <si>
    <t>Enviada</t>
  </si>
  <si>
    <t>Incluyó un control correctivo</t>
  </si>
  <si>
    <r>
      <t xml:space="preserve">DIR-O1
</t>
    </r>
    <r>
      <rPr>
        <sz val="11"/>
        <color rgb="FF00B050"/>
        <rFont val="Calibri"/>
        <family val="2"/>
        <scheme val="minor"/>
      </rPr>
      <t>COM-O4</t>
    </r>
  </si>
  <si>
    <t>Revisando el alcance del riesgo, se determinó que no era un riesgo de direccionamiento estratégico si no del proceso de Información y Comunicación. Se ajustó la clasificación del riesgo, la frecuencia, la unidad de medida y el criterio de impacto. También se revisan y se ajustan los controles y el plan de reducción</t>
  </si>
  <si>
    <t>Se propone ajuste en redacción de riesgo, se proponen controles y se ajusta el plan de reducción</t>
  </si>
  <si>
    <t>Se incluye una actividad fortaleciendo el plan de reducción</t>
  </si>
  <si>
    <r>
      <t xml:space="preserve">MEJ-O1
</t>
    </r>
    <r>
      <rPr>
        <sz val="11"/>
        <color rgb="FF00B050"/>
        <rFont val="Calibri"/>
        <family val="2"/>
        <scheme val="minor"/>
      </rPr>
      <t>DIR-O3</t>
    </r>
  </si>
  <si>
    <t>Se clasificó el riesgo como fiscal, se ajustó la unidad de medida, se ajustaron las subcausas, se incluyó control detectivo y se fortaleció el plan de reducción. Se ajusta al proceso de Direccionamiento Estratégico</t>
  </si>
  <si>
    <t>Se ajustó la redacción del riesgo, la frecuencia, la unidad de medida y el criterio de impacto. También se revisan y se ajustan los controles y se elimina el plan de reducción</t>
  </si>
  <si>
    <t>Gestión documental</t>
  </si>
  <si>
    <t>Se eliminaron las dos actividades del plan de reducción ya que no mitigaba el riesgo</t>
  </si>
  <si>
    <t>Se ajusta la fecha del plan de reducción</t>
  </si>
  <si>
    <t>Relaciones Interinstitucionales</t>
  </si>
  <si>
    <t xml:space="preserve">Se actualizó la redacción del riesgo y el plan de reducción, se ajustó la clasificación del riesgo, la frecuencia, los criterios de impacto, la subcausas y los controles. </t>
  </si>
  <si>
    <t>Se envío ficha</t>
  </si>
  <si>
    <t>Se ajustaron las subcausas y se identificó una actividad para el plan de reducción</t>
  </si>
  <si>
    <t>Se ajustó la redacción del riesgo, la unidad de medida, se revisaron y ajustaron los controles y se fortaleció el plan de reducción</t>
  </si>
  <si>
    <t>Talento Humano</t>
  </si>
  <si>
    <t xml:space="preserve">Teniendo en cuenta que el PETI de acuerdo al Decreto 612 de 2018 se presenta todos los años para su respectiva revisión al CIGD, y teniendo en cuenta las socializaciones lideradas por el Grupo TIC, se considera que este riesgo tiene una baja probabilidad de ocurrencia debido a los controles implementados, por lo cual se solicita no documentarlo en la matriz de riesgos </t>
  </si>
  <si>
    <t>Se ajustó la redacción del riesgo, la frecuencia, las subcausas y los controles. Se actualizó el plan de reducción.</t>
  </si>
  <si>
    <t>Se ajustó la redacción del riesgo, se clasificó como riesgo fiscal; y se revisaron y ajustaron las subcausas y los controles</t>
  </si>
  <si>
    <t>Se ajustó de forma el control</t>
  </si>
  <si>
    <t>Control correctivo</t>
  </si>
  <si>
    <t>Se ajustó la fecha del plan de reducción</t>
  </si>
  <si>
    <t>Se solicitó eliminar este riesgo debido a que los controles implementados han demostrado su efectividad lo cual reduce el impacto institucional. 
Los controles implementados son la articulación e implementación de las guías:
* DIR-G-3 Guía para la planeación y el seguimiento estratégico
* DIR-G-4 Guía de orientación para la integración de Planes Institucionales y Estratégicos al Plan de Acción Institucional
Adicionalmente en el último trimestre de cada vigencia se remite memorando recordando la articulación de planes con sus respectivos estándares. Se realizan mesas de trabajo para su respectiva validación metodológica. 
También se realiza comunicación interna informando las novedades de articulación al SIG y se están documentando los planes de gestión del cambio proyectados para el 2024</t>
  </si>
  <si>
    <t>Se actualizó la redacción del riesgo y el plan de reducción, se ajustó la clasificación del riesgo, la frecuencia, los criterios de impacto y las subcausas</t>
  </si>
  <si>
    <t>Se revisó el control y se actualizó fecha del plan de reducción</t>
  </si>
  <si>
    <t>Sin observaciones al plan de reducción</t>
  </si>
  <si>
    <t>Biblioteca</t>
  </si>
  <si>
    <t>Se revisa plan de reducción y se está de acuerdo</t>
  </si>
  <si>
    <t>Se documentó el riesgo: Posibilidad de afectación reputacional por incumplimientos en los requerimientos establecidos contractualmente o mediante la resolución de tiraje debido a falta de cuidado en las actividades durante el desarrollo de impresión y acabados de las publicaciones</t>
  </si>
  <si>
    <t>Se documento el riesgo: Posibilidad de afectación reputacional por indisponibilidad de información del ICC a través de sus portales web y plataformas de educación virtual debido a que todas las plataformas y servicios de la entidad están alojados en el datacenter de la sede centro, por lo tanto, cualquier incidente que ocurra en la sede central podría resultar en la interrupción de acceso a estas plataformas, dejándolas fuera de línea.</t>
  </si>
  <si>
    <t>Se documento el riesgo: Posibilidad de afectación económica por inexactitud en el diligenciamiento o registro de la información tributaria o contable a reportar, debido a interpretación incorrecta de la normativa o errores involuntarios de digitación</t>
  </si>
  <si>
    <t>FICHA DEL RIESGO</t>
  </si>
  <si>
    <t>Código: MEJ-F-12
Versión: 1.0
Fecha: 06/12/2023</t>
  </si>
  <si>
    <r>
      <t xml:space="preserve">Afectación
</t>
    </r>
    <r>
      <rPr>
        <sz val="12"/>
        <color theme="0"/>
        <rFont val="Arial Narrow"/>
        <family val="2"/>
      </rPr>
      <t>(Qué)</t>
    </r>
  </si>
  <si>
    <r>
      <t xml:space="preserve">Causa inmediata
</t>
    </r>
    <r>
      <rPr>
        <sz val="12"/>
        <color theme="0"/>
        <rFont val="Arial Narrow"/>
        <family val="2"/>
      </rPr>
      <t>(Cómo)</t>
    </r>
  </si>
  <si>
    <r>
      <t xml:space="preserve">Causa raíz
</t>
    </r>
    <r>
      <rPr>
        <sz val="12"/>
        <color theme="0"/>
        <rFont val="Arial Narrow"/>
        <family val="2"/>
      </rPr>
      <t>(Por qué)</t>
    </r>
  </si>
  <si>
    <r>
      <t xml:space="preserve">Frecuencia de la actividad que origina el riesgo
</t>
    </r>
    <r>
      <rPr>
        <sz val="12"/>
        <color theme="0"/>
        <rFont val="Arial Narrow"/>
        <family val="2"/>
      </rPr>
      <t>(Veces al año)</t>
    </r>
  </si>
  <si>
    <r>
      <t xml:space="preserve">Criterios de impacto 
</t>
    </r>
    <r>
      <rPr>
        <sz val="12"/>
        <color theme="0" tint="-4.9989318521683403E-2"/>
        <rFont val="Arial Narrow"/>
        <family val="2"/>
      </rPr>
      <t xml:space="preserve">a) </t>
    </r>
    <r>
      <rPr>
        <u/>
        <sz val="12"/>
        <color theme="0" tint="-4.9989318521683403E-2"/>
        <rFont val="Arial Narrow"/>
        <family val="2"/>
      </rPr>
      <t>Económico</t>
    </r>
    <r>
      <rPr>
        <sz val="12"/>
        <color theme="0" tint="-4.9989318521683403E-2"/>
        <rFont val="Arial Narrow"/>
        <family val="2"/>
      </rPr>
      <t xml:space="preserve">: SMLMV
b) </t>
    </r>
    <r>
      <rPr>
        <u/>
        <sz val="12"/>
        <color theme="0" tint="-4.9989318521683403E-2"/>
        <rFont val="Arial Narrow"/>
        <family val="2"/>
      </rPr>
      <t>Reputacional</t>
    </r>
    <r>
      <rPr>
        <sz val="12"/>
        <color theme="0" tint="-4.9989318521683403E-2"/>
        <rFont val="Arial Narrow"/>
        <family val="2"/>
      </rPr>
      <t>: El riesgo afecta la imagen de...</t>
    </r>
  </si>
  <si>
    <t>Control de cambios - Matriz de riesgos</t>
  </si>
  <si>
    <t>Versión</t>
  </si>
  <si>
    <t>Fecha de aprobación</t>
  </si>
  <si>
    <t>Elaborado por:</t>
  </si>
  <si>
    <t>Revisado por:</t>
  </si>
  <si>
    <t>Aprobado por:</t>
  </si>
  <si>
    <t>Descripción del cambio</t>
  </si>
  <si>
    <t xml:space="preserve">Grupo de Planeación </t>
  </si>
  <si>
    <t xml:space="preserve">Coordinadores de grupo </t>
  </si>
  <si>
    <t>Comité Institucional de Gestión y Desempeño. Acta N° 7 de 2021</t>
  </si>
  <si>
    <t>Creación del documento</t>
  </si>
  <si>
    <t>Coordinador Grupo de Planeación</t>
  </si>
  <si>
    <t>Comité Institucional de Gestión y Desempeño. Acta N° 2 de 2022</t>
  </si>
  <si>
    <t>Se ajusta  la fecha de implementación para el 25/03/2022 de la actividad del plan de reducción de la fila 19 del documento, del riesgo operativo del proceso Mejoramiento Continuo Referencia 3</t>
  </si>
  <si>
    <t>Comité Institucional de Gestión y Desempeño. Acta N° 4 de 2022</t>
  </si>
  <si>
    <t>Se ajusta la periodicidad y fecha de implementación de la actividad del plan de reducción del riesgo Referencia 1 del proceso de Adquisiciones, se ajusta la fecha de implementación de la actividad del plan de reducción de los riesgos Referencia 2 del proceso de Direccionamiento Estratégico, Referencia 3 del proceso de Mejoramiento Continuo, Referencia 4 del proceso de Información y Comunicación (relacionada con el Grupo TIC), Referencia 6 del proceso de Gestión del Talento Humano y Referencia 8 del proceso de Formación, se propone una nueva actividad del plan de reducción del riesgo Referencia 7 del proceso de Investigación y el riesgo Referencia 4 del proceso de Información y Comunicación, debido al cumplimiento y finalización de dos actividades relacionadas con Servicio al Ciudadano.
Se crean 3 riesgos nuevos para el proceso de Investigación, que son las Referencias 13, 14 y 15 y un riesgo nuevo para el proceso de Información y Comunicación con la Referencia 16.</t>
  </si>
  <si>
    <t>Comité Institucional de Gestión y Desempeño. Acta N° 7 de 2022</t>
  </si>
  <si>
    <t>Se elimina uno de los controles preventivos por solicitud de la dependencia y se ajusta la fecha de implementación de la actividad del plan de reducción del riesgo Referencia 1 del proceso de Adquisiciones, así mismo, se ajusta la fecha de implementación de la actividad del plan de reducción de los riesgos Referencia 2 del proceso de Direccionamiento Estratégico y Referencia 3 del proceso de Mejoramiento Continuo, se ajusta la redacción de algunos controles del riesgo Referencia 9 del proceso de Evaluación Independiente y se crean 3 riesgos nuevos, uno para el proceso de Direccionamiento Estratégico (Referencia 17) orientado al aseguramiento de la calidad institucional, otro para el proceso de Control Disciplinario (Referencia 18) y el último, para el proceso de Formación respecto la autoevaluación de los programas de la FSAB (Referencia 19).</t>
  </si>
  <si>
    <t>Comité Institucional de Gestión y Desempeño. Acta N° 13 de 2022</t>
  </si>
  <si>
    <t>Se propone una nueva actividad del plan de reducción de los riesgos Referencia 3 del proceso de Mejoramiento Continuo y Referencia 4 del proceso de Información y Comunicación, debido al cumplimiento y finalización de las anteriores actividades propuestas.
Se ajusta la fecha de implementación de la actividad del plan de reducción de los riesgos Referencia 7 del proceso de Investigación, referencia 18 del proceso de Control Disciplinario y referencias 6 y 12 del proceso de Gestión del Talento Humano.
Se cambia el control No. 3 del riesgo Referencia 4 del proceso de Información y Comunicación.
Se documentan 3 riesgos nuevos, dos para el proceso de Contabilidad y Presupuesto (referencia 20 y 21) y uno para el proceso de Gestión de Bienes y Servicios (referencia 22).</t>
  </si>
  <si>
    <t>Grupo de Planeación y Relacionamiento con el Ciudadano</t>
  </si>
  <si>
    <t>Todos los líderes de dependencias y equipos y cargos o roles encargados de aplicación de controles</t>
  </si>
  <si>
    <t>Comité Institucional de Control Interno</t>
  </si>
  <si>
    <t>Se realizaron ajustes en la redacción de todos los riesgos, subcausas, controles y planes de reducción. Estos ajustes abarcaron tanto la claridad de las descripciones como la coherencia en las fechas y en las acciones implementadas o pendientes de implementar.
En esta instancia, se ha incorporado al registro tres nuevos riesgos identificados de los procesos de Gestión de Bienes y Servicios, Mejoramiento Continuo y de Apropiación Social del Conocimiento y del Patrimonio.
En correspondencia con una evaluación más precisa, se ha procedido a la eliminación de varios riesgos preexistentes:
Riesgo 6: Proveniente del proceso de Gestión del Talento Humano. Esta decisión se fundamenta en la existencia de una identificación preexistente en la matriz de riesgos de fraude y corrupción vigente.
Riesgo 11: Originado en el proceso de Apropiación social del conocimiento y del patrimonio. Se ha optado por eliminar este riesgo debido a la articulación con otro riesgo, ya documentado.
Riesgos 13, 14 y 15: Correspondientes al proceso de investigación. La eliminación de estos riesgos se justifica por la baja probabilidad de ocurrencia y el limitado impacto potencial.
Riesgo 20: Ligado al proceso de Contabilidad y presupuesto. Se ha procedido a su eliminación ya que su inherente impacto para la entidad es considerado bajo.
Se implementa codificación de los riesgos por proceso y se ajusta metodológicamente la matriz, dividiendo una pestaña en dos, las cuales corresponden primero a la identificación y mapa de los riesgos y la segunda a la identificación y mapa de los respectivos controles.</t>
  </si>
  <si>
    <t>Concatenado</t>
  </si>
  <si>
    <t>Nivel de Severidad</t>
  </si>
  <si>
    <t>Posición Severidad</t>
  </si>
  <si>
    <t>Priorización de las combinaciones</t>
  </si>
  <si>
    <t>MUY ALTA</t>
  </si>
  <si>
    <t>ALTA</t>
  </si>
  <si>
    <t>MEDIA</t>
  </si>
  <si>
    <t>BAJA</t>
  </si>
  <si>
    <t>MUY BAJA</t>
  </si>
  <si>
    <t>LEVE</t>
  </si>
  <si>
    <t>MENOR</t>
  </si>
  <si>
    <t>MODERADO</t>
  </si>
  <si>
    <t>MAYOR</t>
  </si>
  <si>
    <t>CATASTRÓFICO</t>
  </si>
  <si>
    <t>Producto de  multiplicar probabilidad e impacto</t>
  </si>
  <si>
    <t>Min</t>
  </si>
  <si>
    <t>Max</t>
  </si>
  <si>
    <t>Nivel de SEVERIDAD</t>
  </si>
  <si>
    <t>BAJO</t>
  </si>
  <si>
    <t>ALTO</t>
  </si>
  <si>
    <t>EXTREMO</t>
  </si>
  <si>
    <t>Procesos</t>
  </si>
  <si>
    <t>Objetivo</t>
  </si>
  <si>
    <t>Alcance</t>
  </si>
  <si>
    <t>Establecer lineamientos institucionales mediante el análisis económico, técnico y legal para garantizar el logro de objetivos institucionales. Según plazos o frecuencias:
&gt; Plan sectorial
&gt; Plan estratégico
&gt; Proyectos de inversión
&gt; PETH
&gt; PETI
&gt; PGD
Y los recursos asignados para su desarrollo</t>
  </si>
  <si>
    <t>Inicia con la planeación estratégica Institucional, continua con la definición de asuntos o propuestas que se llevan a consideración del Consejo Directivo y los Comités Institucionales, sigue con el estudio y deliberación de los temas propuestos, la ejecución de las decisiones tomadas y, finaliza, con el seguimiento a las metas y objetivos definidos.</t>
  </si>
  <si>
    <t>Implementar metodologías y lineamientos a través de la consolidación de resultados y el análisis de sus causas para asegurar la correcta implementación de los lineamientos establecidos por el gobierno Nacional y por la alta dirección. Según cronograma(s): 
&gt; Implementación y mantenimiento del SIG
&gt; Plan de seguridad y privacidad de la información
&gt; Plan anual del SG-SST
&gt; Plan de implementación SIC
&gt; Mitigación de los riesgos
&gt; Planes de mejoramiento internos y externos (autoevaluación y evaluación).
&gt; Plan de tratamiento de los riesgos
&gt; Plan de contingencia - continuidad del negocio SGSI
y los recursos asignados para su desarrollo.</t>
  </si>
  <si>
    <t>Inicia con la planeación institucional, continua con la medición y análisis del desempeño de los procesos, el monitoreo, seguimiento continuo y gestión de la información estadística Institucional, cuyos resultados se ponen a consideración de los Comités correspondientes y, finaliza con la definición y/o actualización de la planeación institucional, estrategias, modelos y metodologías de gestión.</t>
  </si>
  <si>
    <t>Administrar  integralmente a los servidores públicos vinculados al Instituto Caro y Cuervo en pro del mejoramiento continuo y el fortalecimiento institucional, implementando métodos y controles administrativos, que permitan garantizar el desempeño y cumplimiento de la misión y funciones del Instituto con base en la normatividad vigente relacionada.
Según cronograma(s):
&gt; Plan Institucional de Capacitación
&gt; Plan de previsión
&gt; Plan anual de vacantes
&gt; Plan de bienestar e incentivos
&gt; Plan de integridad 
y los recursos asignados para su desarrollo.</t>
  </si>
  <si>
    <t xml:space="preserve">Inicia con la identificación de las necesidades de personal, continuando  con el ingreso y desarrollo de los servidores públicos para terminar con el retiro. </t>
  </si>
  <si>
    <t>Formar estudiantes en los aspectos lingüísticos y literarios del patrimonio cultural inmaterial Mediante el ofrecimiento de cinco programas de posgrado. Maestría en Literatura y Cultura, Lingüística, Estudios Editoriales, Escritura Creativa y Español como Lengua Extranjera y Segunda Lengua. También mediante los cursos de extensión y la apropiación social del conocimiento asociadas a cada uno de estos programas  con énfasis en inclusión social y en llegar a todas las regiones del país. Para preservar el patrimonio lingüístico y literario de la nación mediante la graduación de maestrandos con las herramientas para incidir en sus realidades sociales y culturales. 
Según cronograma(s):
&gt; Plan de acción de la Facultad Seminario Andrés Bello
&gt; Plan de Renovación de Registro Calificado de los programas
&gt;Plan de Autoevaluación de los programas y condiciones iniciales para Acreditación en Alta Calidad</t>
  </si>
  <si>
    <t>Inicia con la planeación académica, el establecimiento del calendario académico, la planeación presupuestal y del plan de acción, continua con el desarrollo de los cursos, la gestión de docentes, estudiantes y egresados, y la evaluación de las acciones propuestas en los Comités Académicos y el Consejo de Facultad y en los procesos de autoevaluación de los programas, y finaliza con los reportes de la gestión del periodo.</t>
  </si>
  <si>
    <t>Generar y organizar sistemáticamente los distintos productos de investigación sobre los aspectos lingüísticos y literarios del Patrimonio Cultural Inmaterial  a través de la exploración creativa y novedosa de los fenómenos, procesos y resultados para ampliar los horizontes y las condiciones de posibilidad de estos aspectos. Según cronograma(s):
&gt; Plan de Fortalecimiento e Innovación en la Educación
&gt; Plan de Investigación
y los recursos asignados para su desarrollo.</t>
  </si>
  <si>
    <t>Inicia con la convocatoria interna de investigaciones, continua con la evaluación y aprobación de los proyectos por parte del Comité de Investigación, prosigue con su seguimiento, entrega de productos y categorización de grupos en COLCIENCIAS, publicación de los productos, finalizando con el archivo de los datos usados en la investigación.
A su vez, el proceso contempla la solicitud de adquisición de material y recursos bibliográficos por pate de los usuarios internos (Docentes, investigadores y estudiantes) hasta la disposición de los materiales en las colecciones para el servicio de consulta y préstamo a los usuarios e inventario.</t>
  </si>
  <si>
    <t>Concebir productos y diseñar actividades que divulguen la producción de conocimiento interno y/o externo por medio de la gestión integrada de los museos y las colecciones de bienes muebles, publicaciones periódicas y monográficas, y actividades de capacitación y socialización para hacer un uso innovador de los conocimientos producidos y/o albergados por el instituto para que diferentes públicos se apropien de ellos.
Según cronograma(s):
&gt; Plan Editorial
&gt; Plan Gestión de Museos
y los recursos asignados para su desarrollo.</t>
  </si>
  <si>
    <t>Comienza con la planeación del proyecto de apropiación social del conocimiento y del patrimonio, continua con su implementación de acuerdo a su naturaleza:
•Editorial: Inicia con la recepción del manuscrito o propuesta manuscrito, continúa con su valoración y aprobación por parte del Comité Editorial, sigue con su revisión, apertura de la orden de trabajo del proyecto, edición (Bien sea para publicación impresa o digital), revisión y corrección de estilo, diagramación, producción o prensa (Impresa, que comprende la impresión, la encuadernación y empaque) o digital (Generación de libro electrónico en formato e pub o PDF dinámico), resolución de PVP, entrega al almacén y distribución
• Museo: Abarca la investigación de las colecciones de bienes muebles, fondos documentales y bibliográficos de la Biblioteca JMRS, continua acciones de conservación preventiva y catalogación de los bienes en el aplicativo Colecciones Colombianas, continua con el desarrollo de guiones curatoriales y museográficos, con el apoyo de programas de comunicación educativa hasta llegar a la apropiación social de los patrimonios por parte de los públicos.
• Comunicación y divulgación: A partir de  la selección de contenidos que van a ser objeto de apropiación por parte de la ciudadanía, se plantea una estrategia de divulgación,  se desarrolla y finalmente se analizan los resultados.
Lo anterior, prosigue con su divulgación o publicación y, finaliza con la evaluación y medición de su efectividad e impacto.</t>
  </si>
  <si>
    <t>Establecer relaciones interinstitucionales estratégicas para la realización de actividades de formación, investigación y apropiación social de conocimiento, mediante convenios de asociación, cooperación o movilidad de estudiantes, docentes y funcionarios con instituciones, entidades y organizaciones públicas y/o privadas a nivel nacional e internacional para cumplir con la misión y funciones del Instituto, generar nuevas fuentes de recursos, y contribuir al posicionamiento, visibilidad e impacto de sus acciones a nivel nacional e internacional
Según cronograma(s):
&gt; Plan de acción para las actividades pertinentes
y los recursos asignados para su desarrollo.</t>
  </si>
  <si>
    <t>Inicia con la identificación de la necesidad de gestionar una relación interinstitucional, continúa con su trámite y negociación; diseño, perfeccionamiento e implementación de los convenios establecidos por el Instituto e instituciones, entidades y organizaciones del orden nacional e internacional para un periodo determinado; prosigue  con su monitoreo, seguimiento y evaluación y, finaliza con la renovación o cierre de los convenios</t>
  </si>
  <si>
    <t>Generar e implementar proyectos y estrategias según los lineamientos establecidos en las dimensiones y políticas del Modelo Integrado de Planeación y Gestión tanto para el fortalecimiento estratégico de la entidad, como para garantizar la correcta y oportuna comunicación entre los procesos y hacia la comunidad en general
Según cronograma(s): 
&gt; Plan de comunicaciones
&gt; PINAR
&gt; Plan de conservación documental
&gt; Plan anticorrupción y de atención al ciudadano
Y las frecuencias de:
&gt; Registro de activos de información
&gt; Índice de información reservada y clasificada
&gt; Esquema de publicación
&gt; Registro de publicación
y los recursos asignados para su desarrollo.</t>
  </si>
  <si>
    <t>Inicia con la identificación de requerimientos normativos y de necesidades tecnológicas, de información y comunicación; continua con el diseño, creación, implementación, administración, gestión de riesgos de seguridad digital, atención de soluciones y requerimientos y, finaliza con su seguimiento y medición.</t>
  </si>
  <si>
    <t>Adelantar procesos de acuerdo con las diferentes modalidades de selección mediante análisis técnico, legal y económico para procurar la correcta satisfacción de las necesidades del ICC Según cronograma(s): 
&gt; Plan Anual de Adquisiciones
y los recursos asignados para su desarrollo.</t>
  </si>
  <si>
    <t>Inicia con la identificación de la necesidad del bien, obra o servicio a contratar en el plan anual de adquisiciones o convenio a suscribir, el estudio previo de los requisitos para su satisfacción y continúa con la selección, formalización del contrato o convenio, ejecución, supervisión y, finaliza con su liquidación.</t>
  </si>
  <si>
    <t>Administrar los bienes muebles, inmuebles, consumo y los servicios derivados mediante los planes institucionales para garantizar condiciones adecuadas de prestación de los servicios institucionales
Según cronograma(s): 
&gt; Plan Institucional de gestión ambiental (PIGA)
&gt; Plan de Austeridad
&gt; Plan Especial de Manejo y Protección (PEMP)
&gt; Plan de mantenimiento
&gt; Plan de infraestructura</t>
  </si>
  <si>
    <t>Inicia con la planeación y gestión de recursos, continua con su administración, ejecución, control y supervisión y, finaliza con el cierre de requerimientos.</t>
  </si>
  <si>
    <t>Administrar la contabilidad y el presupuesto institucionales mediante el registro y actualización permanente de la información derivada para garantizar la utilización correcta de los recursos financieros
Según cronograma(s):
&gt;Programación anual del presupuesto
&gt;Plan Anual Mensualizado de Caja (PAC)
&gt;Programación CHIP de la Contaduría
y los recursos asignados para su desarrollo.</t>
  </si>
  <si>
    <t>Inicia con la planeación presupuestal, continua con el registro de su ejecución y de los hechos económicos, financieros, misionales y ambientales  y, finaliza con la elaboración de los estados financieros.</t>
  </si>
  <si>
    <t>Evaluar la implementación y el mantenimiento de los sistemas de gestión y control implementados mediante la asesoría y el análisis de objetivos, riesgos y resultados institucionales para recomendar acciones de mejoramiento frente a las desviaciones. Según cronograma(s):
&gt; Plan anual de auditoría
y los recursos asignados para su desarrollo.</t>
  </si>
  <si>
    <t>Inicia con la definición y aprobación del plan de auditoría, continua con su ejecución, análisis de riesgos, seguimiento y asesoría a los controles institucionales y, finaliza con las recomendaciones frente a las desviaciones detectadas.</t>
  </si>
  <si>
    <t>Evaluar las quejas e informes que lleguen a la oficina de control interno disciplinario, determinando si hay merito o no para iniciar y tramitar los procesos disciplinarios, por presuntas faltas  y sancionar cuando a ello hubiere lugar, mediante la aplicación del régimen disciplinario y normas vigentes para garantizar la culminación de los procesos, la obediencia (servidores públicos) y la buena marcha de la administración.</t>
  </si>
  <si>
    <t>Inicia con la queja interpuesta por un particular y/o el informe presentado por un servidor público de la entidad señalando alguna presunta situación irregular y finaliza con  el archivo y/o terminación del proceso disciplinario.</t>
  </si>
  <si>
    <t>Tabla General</t>
  </si>
  <si>
    <t>Inherente</t>
  </si>
  <si>
    <t>Residual</t>
  </si>
  <si>
    <t>RESULTADO</t>
  </si>
  <si>
    <t>TOTAL</t>
  </si>
  <si>
    <t>Tabla por proceso</t>
  </si>
  <si>
    <t>Líderes de dependencias, grupos y equipos; y cargos o roles encargados de aplicación de controles</t>
  </si>
  <si>
    <t>Líderes de proceso</t>
  </si>
  <si>
    <t>Se realizaron ajustes en la redacción de los riesgos, subcausas, controles y planes de reducción. Estos cambios mejoraron tanto la claridad de las descripciones como la coherencia en las fechas y en las acciones implementadas o pendientes de implementación.
Como parte de la revisión, se renombraron ciertos riesgos para reflejar mejor su alcance en cada proceso:
DIR-O1 ahora se denomina COM-O4.
MEJ-O1 ahora se denomina DIR-O3.
Adicionalmente, se eliminó el riesgo COM-O2, esto se debe a que el PETI, de acuerdo con el Decreto 612 de 2018, se presenta anualmente para su respectiva revisión al CIGD. También se eliminó el riesgo MEJ-O2 debido a la efectividad de los controles implementados, lo cual ha reducido su impacto institucional.
Finalmente, se documentaron tres nuevos riesgos: APR-O2, COM-O3, y PRE-O2.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</si>
</sst>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6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sz val="11"/>
      <color theme="1"/>
      <name val="Calibri"/>
      <family val="2"/>
      <scheme val="minor"/>
    </font>
    <font>
      <b/>
      <sz val="22"/>
      <color theme="1"/>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4"/>
      <color rgb="FF000000"/>
      <name val="Arial Narrow"/>
      <family val="2"/>
    </font>
    <font>
      <b/>
      <sz val="12"/>
      <name val="Arial Narrow"/>
      <family val="2"/>
    </font>
    <font>
      <b/>
      <sz val="26"/>
      <color theme="1"/>
      <name val="Arial Narrow"/>
      <family val="2"/>
    </font>
    <font>
      <sz val="10"/>
      <name val="Arial"/>
      <family val="2"/>
    </font>
    <font>
      <sz val="12"/>
      <name val="Times New Roman"/>
      <family val="1"/>
    </font>
    <font>
      <sz val="10"/>
      <name val="Arial Narrow"/>
      <family val="2"/>
    </font>
    <font>
      <b/>
      <sz val="14"/>
      <name val="Arial Narrow"/>
      <family val="2"/>
    </font>
    <font>
      <b/>
      <sz val="10"/>
      <name val="Arial Narrow"/>
      <family val="2"/>
    </font>
    <font>
      <b/>
      <sz val="10"/>
      <color theme="9" tint="-0.249977111117893"/>
      <name val="Arial Narrow"/>
      <family val="2"/>
    </font>
    <font>
      <sz val="12"/>
      <name val="Arial Narrow"/>
      <family val="2"/>
    </font>
    <font>
      <sz val="26"/>
      <color theme="1"/>
      <name val="Arial Narrow"/>
      <family val="2"/>
    </font>
    <font>
      <sz val="16"/>
      <color theme="1"/>
      <name val="Arial Narrow"/>
      <family val="2"/>
    </font>
    <font>
      <b/>
      <sz val="16"/>
      <color theme="1"/>
      <name val="Arial Narrow"/>
      <family val="2"/>
    </font>
    <font>
      <sz val="16"/>
      <name val="Arial Narrow"/>
      <family val="2"/>
    </font>
    <font>
      <sz val="12"/>
      <color rgb="FF0070C0"/>
      <name val="Arial Narrow"/>
      <family val="2"/>
    </font>
    <font>
      <b/>
      <sz val="10"/>
      <color theme="1"/>
      <name val="Arial Narrow"/>
      <family val="2"/>
    </font>
    <font>
      <sz val="20"/>
      <color rgb="FF002060"/>
      <name val="Arial Narrow"/>
      <family val="2"/>
    </font>
    <font>
      <b/>
      <sz val="12"/>
      <color rgb="FF0070C0"/>
      <name val="Arial Narrow"/>
      <family val="2"/>
    </font>
    <font>
      <b/>
      <sz val="11"/>
      <color theme="0"/>
      <name val="Arial Narrow"/>
      <family val="2"/>
    </font>
    <font>
      <sz val="11"/>
      <color theme="0"/>
      <name val="Arial Narrow"/>
      <family val="2"/>
    </font>
    <font>
      <b/>
      <sz val="11"/>
      <color theme="0" tint="-4.9989318521683403E-2"/>
      <name val="Arial Narrow"/>
      <family val="2"/>
    </font>
    <font>
      <sz val="11"/>
      <color theme="0" tint="-4.9989318521683403E-2"/>
      <name val="Arial Narrow"/>
      <family val="2"/>
    </font>
    <font>
      <b/>
      <sz val="26"/>
      <color theme="0" tint="-4.9989318521683403E-2"/>
      <name val="Arial Narrow"/>
      <family val="2"/>
    </font>
    <font>
      <u/>
      <sz val="11"/>
      <color theme="0" tint="-4.9989318521683403E-2"/>
      <name val="Arial Narrow"/>
      <family val="2"/>
    </font>
    <font>
      <sz val="9"/>
      <color theme="1"/>
      <name val="Arial Narrow"/>
      <family val="2"/>
    </font>
    <font>
      <b/>
      <sz val="5"/>
      <name val="Arial Narrow"/>
      <family val="2"/>
    </font>
    <font>
      <b/>
      <sz val="16"/>
      <color rgb="FF000000"/>
      <name val="Arial Narrow"/>
      <family val="2"/>
    </font>
    <font>
      <b/>
      <sz val="10"/>
      <color rgb="FF000000"/>
      <name val="Arial Narrow"/>
      <family val="2"/>
    </font>
    <font>
      <b/>
      <u/>
      <sz val="10"/>
      <name val="Arial Narrow"/>
      <family val="2"/>
    </font>
    <font>
      <b/>
      <sz val="24"/>
      <color rgb="FF000000"/>
      <name val="Arial Narrow"/>
      <family val="2"/>
    </font>
    <font>
      <sz val="8"/>
      <name val="Calibri"/>
      <family val="2"/>
      <scheme val="minor"/>
    </font>
    <font>
      <sz val="11"/>
      <color rgb="FF000000"/>
      <name val="Arial Narrow"/>
      <family val="2"/>
    </font>
    <font>
      <b/>
      <sz val="11"/>
      <name val="Arial Narrow"/>
      <family val="2"/>
    </font>
    <font>
      <b/>
      <sz val="10"/>
      <color rgb="FF0070C0"/>
      <name val="Arial Narrow"/>
      <family val="2"/>
    </font>
    <font>
      <b/>
      <sz val="10"/>
      <color theme="0"/>
      <name val="Arial Narrow"/>
      <family val="2"/>
    </font>
    <font>
      <b/>
      <sz val="10"/>
      <color theme="0" tint="-4.9989318521683403E-2"/>
      <name val="Arial Narrow"/>
      <family val="2"/>
    </font>
    <font>
      <b/>
      <sz val="12"/>
      <color theme="0"/>
      <name val="Arial Narrow"/>
      <family val="2"/>
    </font>
    <font>
      <sz val="12"/>
      <color theme="0"/>
      <name val="Arial Narrow"/>
      <family val="2"/>
    </font>
    <font>
      <sz val="12"/>
      <color theme="0" tint="-4.9989318521683403E-2"/>
      <name val="Arial Narrow"/>
      <family val="2"/>
    </font>
    <font>
      <u/>
      <sz val="12"/>
      <color theme="0" tint="-4.9989318521683403E-2"/>
      <name val="Arial Narrow"/>
      <family val="2"/>
    </font>
    <font>
      <b/>
      <sz val="12"/>
      <color theme="0" tint="-4.9989318521683403E-2"/>
      <name val="Arial Narrow"/>
      <family val="2"/>
    </font>
    <font>
      <b/>
      <sz val="14"/>
      <color theme="1"/>
      <name val="Arial Narrow"/>
      <family val="2"/>
    </font>
    <font>
      <b/>
      <sz val="12"/>
      <color theme="1"/>
      <name val="Arial Narrow"/>
      <family val="2"/>
    </font>
    <font>
      <u/>
      <sz val="11"/>
      <color theme="1"/>
      <name val="Arial Narrow"/>
      <family val="2"/>
    </font>
    <font>
      <u/>
      <sz val="11"/>
      <color theme="10"/>
      <name val="Calibri"/>
      <family val="2"/>
      <scheme val="minor"/>
    </font>
    <font>
      <b/>
      <sz val="11"/>
      <color theme="1"/>
      <name val="Calibri"/>
      <family val="2"/>
      <scheme val="minor"/>
    </font>
    <font>
      <i/>
      <sz val="11"/>
      <color theme="1"/>
      <name val="Arial Narrow"/>
      <family val="2"/>
    </font>
    <font>
      <sz val="11"/>
      <color rgb="FF00B050"/>
      <name val="Calibri"/>
      <family val="2"/>
      <scheme val="minor"/>
    </font>
  </fonts>
  <fills count="38">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rgb="FFD9D9D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FF99"/>
        <bgColor indexed="64"/>
      </patternFill>
    </fill>
    <fill>
      <patternFill patternType="solid">
        <fgColor rgb="FFCCFFCC"/>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6" tint="-0.499984740745262"/>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996600"/>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rgb="FFDDD9C4"/>
        <bgColor indexed="64"/>
      </patternFill>
    </fill>
    <fill>
      <patternFill patternType="solid">
        <fgColor theme="2" tint="-0.249977111117893"/>
        <bgColor indexed="64"/>
      </patternFill>
    </fill>
    <fill>
      <patternFill patternType="solid">
        <fgColor rgb="FF00B0F0"/>
        <bgColor indexed="64"/>
      </patternFill>
    </fill>
    <fill>
      <patternFill patternType="solid">
        <fgColor rgb="FF7030A0"/>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indexed="65"/>
        <bgColor rgb="FFCCFFCC"/>
      </patternFill>
    </fill>
    <fill>
      <patternFill patternType="solid">
        <fgColor indexed="65"/>
        <bgColor rgb="FFFFFF99"/>
      </patternFill>
    </fill>
    <fill>
      <patternFill patternType="solid">
        <fgColor indexed="65"/>
        <bgColor theme="8" tint="0.39997558519241921"/>
      </patternFill>
    </fill>
    <fill>
      <patternFill patternType="solid">
        <fgColor indexed="65"/>
        <bgColor theme="9" tint="0.39997558519241921"/>
      </patternFill>
    </fill>
  </fills>
  <borders count="141">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right/>
      <top/>
      <bottom style="dashed">
        <color theme="9" tint="-0.24994659260841701"/>
      </bottom>
      <diagonal/>
    </border>
    <border>
      <left/>
      <right/>
      <top style="thin">
        <color auto="1"/>
      </top>
      <bottom/>
      <diagonal/>
    </border>
    <border>
      <left/>
      <right/>
      <top/>
      <bottom style="thin">
        <color indexed="64"/>
      </bottom>
      <diagonal/>
    </border>
    <border>
      <left style="dashed">
        <color theme="9" tint="-0.249977111117893"/>
      </left>
      <right style="dashed">
        <color theme="9" tint="-0.249977111117893"/>
      </right>
      <top/>
      <bottom style="dashed">
        <color theme="9" tint="-0.249977111117893"/>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style="dashed">
        <color theme="9" tint="-0.249977111117893"/>
      </left>
      <right/>
      <top/>
      <bottom style="dashed">
        <color theme="9" tint="-0.249977111117893"/>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style="dashed">
        <color theme="9" tint="-0.24994659260841701"/>
      </right>
      <top style="medium">
        <color theme="9" tint="-0.499984740745262"/>
      </top>
      <bottom/>
      <diagonal/>
    </border>
    <border>
      <left style="dashed">
        <color theme="9" tint="-0.24994659260841701"/>
      </left>
      <right style="dashed">
        <color theme="9" tint="-0.24994659260841701"/>
      </right>
      <top style="medium">
        <color theme="9" tint="-0.499984740745262"/>
      </top>
      <bottom/>
      <diagonal/>
    </border>
    <border>
      <left style="dashed">
        <color theme="9" tint="-0.24994659260841701"/>
      </left>
      <right style="dashed">
        <color theme="9" tint="-0.249977111117893"/>
      </right>
      <top style="medium">
        <color theme="9" tint="-0.499984740745262"/>
      </top>
      <bottom/>
      <diagonal/>
    </border>
    <border>
      <left style="dashed">
        <color theme="9" tint="-0.249977111117893"/>
      </left>
      <right style="dashed">
        <color theme="9" tint="-0.249977111117893"/>
      </right>
      <top style="medium">
        <color theme="9" tint="-0.499984740745262"/>
      </top>
      <bottom style="dashed">
        <color theme="9" tint="-0.249977111117893"/>
      </bottom>
      <diagonal/>
    </border>
    <border>
      <left style="dashed">
        <color theme="9" tint="-0.249977111117893"/>
      </left>
      <right style="dashed">
        <color theme="9" tint="-0.24994659260841701"/>
      </right>
      <top style="medium">
        <color theme="9" tint="-0.499984740745262"/>
      </top>
      <bottom/>
      <diagonal/>
    </border>
    <border>
      <left style="dashed">
        <color theme="9" tint="-0.24994659260841701"/>
      </left>
      <right style="dashed">
        <color theme="9" tint="-0.24994659260841701"/>
      </right>
      <top style="medium">
        <color theme="9" tint="-0.499984740745262"/>
      </top>
      <bottom style="dashed">
        <color theme="9" tint="-0.24994659260841701"/>
      </bottom>
      <diagonal/>
    </border>
    <border>
      <left style="dashed">
        <color theme="9" tint="-0.24994659260841701"/>
      </left>
      <right style="medium">
        <color theme="9" tint="-0.499984740745262"/>
      </right>
      <top style="medium">
        <color theme="9" tint="-0.499984740745262"/>
      </top>
      <bottom style="dashed">
        <color theme="9" tint="-0.24994659260841701"/>
      </bottom>
      <diagonal/>
    </border>
    <border>
      <left style="dashed">
        <color theme="9" tint="-0.24994659260841701"/>
      </left>
      <right style="medium">
        <color theme="9" tint="-0.499984740745262"/>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medium">
        <color theme="9" tint="-0.499984740745262"/>
      </bottom>
      <diagonal/>
    </border>
    <border>
      <left style="dashed">
        <color theme="9" tint="-0.249977111117893"/>
      </left>
      <right style="dashed">
        <color theme="9" tint="-0.249977111117893"/>
      </right>
      <top style="dashed">
        <color theme="9" tint="-0.249977111117893"/>
      </top>
      <bottom style="medium">
        <color theme="9" tint="-0.499984740745262"/>
      </bottom>
      <diagonal/>
    </border>
    <border>
      <left style="dashed">
        <color theme="9" tint="-0.24994659260841701"/>
      </left>
      <right style="dashed">
        <color theme="9" tint="-0.24994659260841701"/>
      </right>
      <top style="dashed">
        <color theme="9" tint="-0.24994659260841701"/>
      </top>
      <bottom style="medium">
        <color theme="9" tint="-0.499984740745262"/>
      </bottom>
      <diagonal/>
    </border>
    <border>
      <left style="dashed">
        <color theme="9" tint="-0.24994659260841701"/>
      </left>
      <right style="medium">
        <color theme="9" tint="-0.499984740745262"/>
      </right>
      <top style="dashed">
        <color theme="9" tint="-0.24994659260841701"/>
      </top>
      <bottom style="medium">
        <color theme="9" tint="-0.499984740745262"/>
      </bottom>
      <diagonal/>
    </border>
    <border>
      <left/>
      <right/>
      <top/>
      <bottom style="dashed">
        <color theme="9" tint="-0.249977111117893"/>
      </bottom>
      <diagonal/>
    </border>
    <border>
      <left/>
      <right style="dashed">
        <color theme="9" tint="-0.249977111117893"/>
      </right>
      <top/>
      <bottom style="dashed">
        <color theme="9" tint="-0.249977111117893"/>
      </bottom>
      <diagonal/>
    </border>
    <border>
      <left/>
      <right/>
      <top style="dashed">
        <color theme="9" tint="-0.24994659260841701"/>
      </top>
      <bottom style="dashed">
        <color theme="9" tint="-0.249977111117893"/>
      </bottom>
      <diagonal/>
    </border>
    <border>
      <left/>
      <right style="dashed">
        <color theme="9" tint="-0.249977111117893"/>
      </right>
      <top style="dashed">
        <color theme="9" tint="-0.24994659260841701"/>
      </top>
      <bottom style="dashed">
        <color theme="9" tint="-0.249977111117893"/>
      </bottom>
      <diagonal/>
    </border>
    <border>
      <left style="dashed">
        <color theme="9" tint="-0.24994659260841701"/>
      </left>
      <right/>
      <top style="dashed">
        <color theme="9" tint="-0.24994659260841701"/>
      </top>
      <bottom style="medium">
        <color theme="9" tint="-0.499984740745262"/>
      </bottom>
      <diagonal/>
    </border>
    <border>
      <left/>
      <right/>
      <top style="medium">
        <color theme="9" tint="-0.499984740745262"/>
      </top>
      <bottom style="dashed">
        <color theme="9" tint="-0.249977111117893"/>
      </bottom>
      <diagonal/>
    </border>
    <border>
      <left/>
      <right style="medium">
        <color theme="9" tint="-0.499984740745262"/>
      </right>
      <top style="medium">
        <color theme="9" tint="-0.499984740745262"/>
      </top>
      <bottom style="dashed">
        <color theme="9" tint="-0.249977111117893"/>
      </bottom>
      <diagonal/>
    </border>
    <border>
      <left/>
      <right style="medium">
        <color theme="9" tint="-0.499984740745262"/>
      </right>
      <top/>
      <bottom style="dashed">
        <color theme="9" tint="-0.249977111117893"/>
      </bottom>
      <diagonal/>
    </border>
    <border>
      <left style="dashed">
        <color theme="9" tint="-0.24994659260841701"/>
      </left>
      <right/>
      <top/>
      <bottom style="medium">
        <color theme="9" tint="-0.499984740745262"/>
      </bottom>
      <diagonal/>
    </border>
    <border>
      <left/>
      <right/>
      <top style="medium">
        <color theme="9" tint="-0.499984740745262"/>
      </top>
      <bottom style="dashed">
        <color theme="9" tint="-0.24994659260841701"/>
      </bottom>
      <diagonal/>
    </border>
    <border>
      <left/>
      <right/>
      <top/>
      <bottom style="medium">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thin">
        <color theme="9" tint="-0.499984740745262"/>
      </right>
      <top/>
      <bottom style="thin">
        <color theme="9" tint="-0.499984740745262"/>
      </bottom>
      <diagonal/>
    </border>
    <border>
      <left/>
      <right/>
      <top style="thin">
        <color theme="9" tint="-0.499984740745262"/>
      </top>
      <bottom/>
      <diagonal/>
    </border>
    <border>
      <left style="thin">
        <color theme="9" tint="-0.499984740745262"/>
      </left>
      <right/>
      <top/>
      <bottom/>
      <diagonal/>
    </border>
    <border>
      <left style="dashed">
        <color theme="9" tint="-0.249977111117893"/>
      </left>
      <right/>
      <top style="dashed">
        <color theme="9" tint="-0.249977111117893"/>
      </top>
      <bottom/>
      <diagonal/>
    </border>
    <border>
      <left/>
      <right/>
      <top style="dashed">
        <color theme="9" tint="-0.249977111117893"/>
      </top>
      <bottom/>
      <diagonal/>
    </border>
    <border>
      <left/>
      <right style="dashed">
        <color theme="9" tint="-0.249977111117893"/>
      </right>
      <top style="dashed">
        <color theme="9" tint="-0.249977111117893"/>
      </top>
      <bottom/>
      <diagonal/>
    </border>
    <border>
      <left style="dashed">
        <color theme="9" tint="-0.24994659260841701"/>
      </left>
      <right/>
      <top style="medium">
        <color theme="9" tint="-0.499984740745262"/>
      </top>
      <bottom style="dashed">
        <color theme="9" tint="-0.24994659260841701"/>
      </bottom>
      <diagonal/>
    </border>
    <border>
      <left/>
      <right/>
      <top style="dashed">
        <color theme="9" tint="-0.24994659260841701"/>
      </top>
      <bottom style="medium">
        <color theme="9" tint="-0.499984740745262"/>
      </bottom>
      <diagonal/>
    </border>
    <border>
      <left style="dashed">
        <color theme="9" tint="-0.249977111117893"/>
      </left>
      <right style="dashed">
        <color theme="9" tint="-0.249977111117893"/>
      </right>
      <top style="medium">
        <color theme="9" tint="-0.499984740745262"/>
      </top>
      <bottom style="dashed">
        <color theme="9" tint="-0.24994659260841701"/>
      </bottom>
      <diagonal/>
    </border>
    <border>
      <left style="dashed">
        <color theme="9" tint="-0.249977111117893"/>
      </left>
      <right style="dashed">
        <color theme="9" tint="-0.249977111117893"/>
      </right>
      <top style="dashed">
        <color theme="9" tint="-0.24994659260841701"/>
      </top>
      <bottom style="dashed">
        <color theme="9" tint="-0.24994659260841701"/>
      </bottom>
      <diagonal/>
    </border>
    <border>
      <left style="dashed">
        <color theme="9" tint="-0.249977111117893"/>
      </left>
      <right style="dashed">
        <color theme="9" tint="-0.249977111117893"/>
      </right>
      <top style="dashed">
        <color theme="9" tint="-0.24994659260841701"/>
      </top>
      <bottom style="medium">
        <color theme="9" tint="-0.499984740745262"/>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4659260841701"/>
      </top>
      <bottom style="medium">
        <color theme="9" tint="-0.499984740745262"/>
      </bottom>
      <diagonal/>
    </border>
    <border>
      <left style="dashed">
        <color theme="9" tint="-0.24994659260841701"/>
      </left>
      <right style="dashed">
        <color theme="9" tint="-0.249977111117893"/>
      </right>
      <top style="medium">
        <color theme="9" tint="-0.499984740745262"/>
      </top>
      <bottom style="dashed">
        <color theme="9" tint="-0.24994659260841701"/>
      </bottom>
      <diagonal/>
    </border>
    <border>
      <left/>
      <right style="dashed">
        <color theme="9" tint="-0.24994659260841701"/>
      </right>
      <top style="dashed">
        <color theme="9" tint="-0.249977111117893"/>
      </top>
      <bottom style="medium">
        <color theme="9" tint="-0.499984740745262"/>
      </bottom>
      <diagonal/>
    </border>
    <border>
      <left style="dashed">
        <color theme="9" tint="-0.24994659260841701"/>
      </left>
      <right style="dashed">
        <color theme="9" tint="-0.249977111117893"/>
      </right>
      <top style="dashed">
        <color theme="9" tint="-0.249977111117893"/>
      </top>
      <bottom style="medium">
        <color theme="9" tint="-0.499984740745262"/>
      </bottom>
      <diagonal/>
    </border>
    <border>
      <left/>
      <right style="dashed">
        <color theme="9" tint="-0.249977111117893"/>
      </right>
      <top/>
      <bottom style="dashed">
        <color theme="9" tint="-0.24994659260841701"/>
      </bottom>
      <diagonal/>
    </border>
    <border>
      <left style="dashed">
        <color theme="9" tint="-0.249977111117893"/>
      </left>
      <right/>
      <top style="medium">
        <color theme="9" tint="-0.499984740745262"/>
      </top>
      <bottom style="dashed">
        <color theme="9" tint="-0.249977111117893"/>
      </bottom>
      <diagonal/>
    </border>
    <border>
      <left/>
      <right style="dashed">
        <color theme="9" tint="-0.249977111117893"/>
      </right>
      <top style="medium">
        <color theme="9" tint="-0.499984740745262"/>
      </top>
      <bottom style="dashed">
        <color theme="9" tint="-0.249977111117893"/>
      </bottom>
      <diagonal/>
    </border>
    <border>
      <left style="dashed">
        <color theme="9" tint="-0.249977111117893"/>
      </left>
      <right style="dashed">
        <color theme="9" tint="-0.249977111117893"/>
      </right>
      <top/>
      <bottom/>
      <diagonal/>
    </border>
    <border>
      <left/>
      <right style="medium">
        <color theme="9" tint="-0.499984740745262"/>
      </right>
      <top style="dashed">
        <color theme="9" tint="-0.249977111117893"/>
      </top>
      <bottom/>
      <diagonal/>
    </border>
    <border>
      <left style="dashed">
        <color theme="9" tint="-0.249977111117893"/>
      </left>
      <right style="dashed">
        <color theme="9" tint="-0.249977111117893"/>
      </right>
      <top style="dashed">
        <color theme="9" tint="-0.249977111117893"/>
      </top>
      <bottom/>
      <diagonal/>
    </border>
    <border>
      <left style="medium">
        <color theme="9" tint="-0.499984740745262"/>
      </left>
      <right/>
      <top style="medium">
        <color theme="9" tint="-0.499984740745262"/>
      </top>
      <bottom style="dashed">
        <color theme="9" tint="-0.249977111117893"/>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77111117893"/>
      </right>
      <top style="dashed">
        <color theme="9" tint="-0.24994659260841701"/>
      </top>
      <bottom style="medium">
        <color rgb="FF996600"/>
      </bottom>
      <diagonal/>
    </border>
    <border>
      <left style="dashed">
        <color theme="9" tint="-0.24994659260841701"/>
      </left>
      <right style="dashed">
        <color theme="9" tint="-0.24994659260841701"/>
      </right>
      <top style="dashed">
        <color theme="9" tint="-0.24994659260841701"/>
      </top>
      <bottom style="medium">
        <color rgb="FF996600"/>
      </bottom>
      <diagonal/>
    </border>
    <border>
      <left style="thin">
        <color indexed="64"/>
      </left>
      <right style="thin">
        <color indexed="64"/>
      </right>
      <top style="thin">
        <color indexed="64"/>
      </top>
      <bottom style="thin">
        <color indexed="64"/>
      </bottom>
      <diagonal/>
    </border>
    <border>
      <left/>
      <right style="medium">
        <color theme="9" tint="-0.499984740745262"/>
      </right>
      <top/>
      <bottom/>
      <diagonal/>
    </border>
    <border>
      <left/>
      <right style="medium">
        <color theme="9" tint="-0.499984740745262"/>
      </right>
      <top/>
      <bottom style="medium">
        <color theme="9" tint="-0.499984740745262"/>
      </bottom>
      <diagonal/>
    </border>
    <border>
      <left style="medium">
        <color theme="9" tint="-0.499984740745262"/>
      </left>
      <right style="dashed">
        <color theme="9" tint="-0.24994659260841701"/>
      </right>
      <top style="medium">
        <color theme="9" tint="-0.499984740745262"/>
      </top>
      <bottom style="medium">
        <color rgb="FF996600"/>
      </bottom>
      <diagonal/>
    </border>
    <border>
      <left style="dashed">
        <color theme="9" tint="-0.24994659260841701"/>
      </left>
      <right style="dashed">
        <color theme="9" tint="-0.24994659260841701"/>
      </right>
      <top style="medium">
        <color theme="9" tint="-0.499984740745262"/>
      </top>
      <bottom style="medium">
        <color rgb="FF996600"/>
      </bottom>
      <diagonal/>
    </border>
    <border>
      <left style="dashed">
        <color theme="9" tint="-0.249977111117893"/>
      </left>
      <right style="dashed">
        <color theme="9" tint="-0.24994659260841701"/>
      </right>
      <top style="medium">
        <color theme="9" tint="-0.499984740745262"/>
      </top>
      <bottom style="medium">
        <color rgb="FF996600"/>
      </bottom>
      <diagonal/>
    </border>
    <border>
      <left style="dashed">
        <color theme="9" tint="-0.24994659260841701"/>
      </left>
      <right style="medium">
        <color rgb="FF996600"/>
      </right>
      <top/>
      <bottom style="medium">
        <color theme="9" tint="-0.499984740745262"/>
      </bottom>
      <diagonal/>
    </border>
    <border>
      <left style="dashed">
        <color theme="9" tint="-0.24994659260841701"/>
      </left>
      <right style="medium">
        <color rgb="FF996600"/>
      </right>
      <top style="medium">
        <color theme="9" tint="-0.499984740745262"/>
      </top>
      <bottom/>
      <diagonal/>
    </border>
    <border>
      <left/>
      <right style="medium">
        <color rgb="FF996600"/>
      </right>
      <top style="medium">
        <color theme="9" tint="-0.499984740745262"/>
      </top>
      <bottom style="dashed">
        <color theme="9" tint="-0.249977111117893"/>
      </bottom>
      <diagonal/>
    </border>
    <border>
      <left/>
      <right style="medium">
        <color rgb="FF996600"/>
      </right>
      <top style="dashed">
        <color theme="9" tint="-0.249977111117893"/>
      </top>
      <bottom/>
      <diagonal/>
    </border>
    <border>
      <left/>
      <right style="dashed">
        <color theme="9" tint="-0.249977111117893"/>
      </right>
      <top style="dotted">
        <color theme="9" tint="-0.249977111117893"/>
      </top>
      <bottom style="dashed">
        <color theme="9" tint="-0.249977111117893"/>
      </bottom>
      <diagonal/>
    </border>
    <border>
      <left/>
      <right/>
      <top style="dotted">
        <color theme="9" tint="-0.249977111117893"/>
      </top>
      <bottom style="dashed">
        <color theme="9" tint="-0.249977111117893"/>
      </bottom>
      <diagonal/>
    </border>
    <border>
      <left style="dotted">
        <color theme="9" tint="-0.249977111117893"/>
      </left>
      <right style="dotted">
        <color theme="9" tint="-0.249977111117893"/>
      </right>
      <top style="dotted">
        <color theme="9" tint="-0.249977111117893"/>
      </top>
      <bottom style="dotted">
        <color theme="9" tint="-0.249977111117893"/>
      </bottom>
      <diagonal/>
    </border>
    <border>
      <left style="dotted">
        <color theme="9" tint="-0.249977111117893"/>
      </left>
      <right/>
      <top style="dotted">
        <color theme="9" tint="-0.249977111117893"/>
      </top>
      <bottom style="dotted">
        <color theme="9" tint="-0.249977111117893"/>
      </bottom>
      <diagonal/>
    </border>
    <border>
      <left style="medium">
        <color theme="9" tint="-0.499984740745262"/>
      </left>
      <right/>
      <top/>
      <bottom/>
      <diagonal/>
    </border>
    <border>
      <left/>
      <right/>
      <top/>
      <bottom style="hair">
        <color theme="9" tint="-0.249977111117893"/>
      </bottom>
      <diagonal/>
    </border>
    <border>
      <left style="medium">
        <color theme="9" tint="-0.499984740745262"/>
      </left>
      <right/>
      <top style="dashed">
        <color theme="9" tint="-0.249977111117893"/>
      </top>
      <bottom style="hair">
        <color theme="9" tint="-0.249977111117893"/>
      </bottom>
      <diagonal/>
    </border>
    <border>
      <left/>
      <right/>
      <top style="dashed">
        <color theme="9" tint="-0.249977111117893"/>
      </top>
      <bottom style="hair">
        <color theme="9" tint="-0.249977111117893"/>
      </bottom>
      <diagonal/>
    </border>
    <border>
      <left/>
      <right style="dashed">
        <color theme="9" tint="-0.249977111117893"/>
      </right>
      <top style="dashed">
        <color theme="9" tint="-0.249977111117893"/>
      </top>
      <bottom style="hair">
        <color theme="9" tint="-0.249977111117893"/>
      </bottom>
      <diagonal/>
    </border>
    <border>
      <left style="hair">
        <color theme="9" tint="-0.249977111117893"/>
      </left>
      <right/>
      <top style="hair">
        <color theme="9" tint="-0.249977111117893"/>
      </top>
      <bottom style="dashed">
        <color theme="9" tint="-0.249977111117893"/>
      </bottom>
      <diagonal/>
    </border>
    <border>
      <left/>
      <right/>
      <top style="hair">
        <color theme="9" tint="-0.249977111117893"/>
      </top>
      <bottom style="dashed">
        <color theme="9" tint="-0.249977111117893"/>
      </bottom>
      <diagonal/>
    </border>
    <border>
      <left style="hair">
        <color theme="9" tint="-0.249977111117893"/>
      </left>
      <right style="hair">
        <color theme="9" tint="-0.249977111117893"/>
      </right>
      <top style="hair">
        <color theme="9" tint="-0.249977111117893"/>
      </top>
      <bottom style="hair">
        <color theme="9" tint="-0.249977111117893"/>
      </bottom>
      <diagonal/>
    </border>
    <border>
      <left style="medium">
        <color theme="9" tint="-0.499984740745262"/>
      </left>
      <right/>
      <top style="medium">
        <color theme="9" tint="-0.499984740745262"/>
      </top>
      <bottom/>
      <diagonal/>
    </border>
    <border>
      <left/>
      <right/>
      <top style="medium">
        <color theme="9" tint="-0.499984740745262"/>
      </top>
      <bottom/>
      <diagonal/>
    </border>
    <border>
      <left style="medium">
        <color theme="9" tint="-0.499984740745262"/>
      </left>
      <right style="dashed">
        <color theme="9" tint="-0.24994659260841701"/>
      </right>
      <top style="medium">
        <color theme="9" tint="-0.499984740745262"/>
      </top>
      <bottom style="dashed">
        <color theme="9" tint="-0.249977111117893"/>
      </bottom>
      <diagonal/>
    </border>
    <border>
      <left style="medium">
        <color theme="9" tint="-0.499984740745262"/>
      </left>
      <right style="dashed">
        <color theme="9" tint="-0.24994659260841701"/>
      </right>
      <top style="dashed">
        <color theme="9" tint="-0.249977111117893"/>
      </top>
      <bottom style="dashed">
        <color theme="9" tint="-0.249977111117893"/>
      </bottom>
      <diagonal/>
    </border>
    <border>
      <left/>
      <right style="dashed">
        <color theme="9" tint="-0.24994659260841701"/>
      </right>
      <top style="dashed">
        <color theme="9" tint="-0.24994659260841701"/>
      </top>
      <bottom style="medium">
        <color theme="9" tint="-0.499984740745262"/>
      </bottom>
      <diagonal/>
    </border>
    <border>
      <left style="medium">
        <color theme="9" tint="-0.499984740745262"/>
      </left>
      <right style="dotted">
        <color theme="9" tint="-0.249977111117893"/>
      </right>
      <top style="dotted">
        <color theme="9" tint="-0.249977111117893"/>
      </top>
      <bottom style="dotted">
        <color theme="9" tint="-0.249977111117893"/>
      </bottom>
      <diagonal/>
    </border>
    <border>
      <left style="dotted">
        <color theme="9" tint="-0.249977111117893"/>
      </left>
      <right style="dashed">
        <color theme="9" tint="-0.24994659260841701"/>
      </right>
      <top style="dotted">
        <color theme="9" tint="-0.249977111117893"/>
      </top>
      <bottom style="medium">
        <color theme="9" tint="-0.499984740745262"/>
      </bottom>
      <diagonal/>
    </border>
    <border>
      <left style="medium">
        <color theme="9" tint="-0.499984740745262"/>
      </left>
      <right/>
      <top style="medium">
        <color theme="9" tint="-0.499984740745262"/>
      </top>
      <bottom style="medium">
        <color theme="9" tint="-0.499984740745262"/>
      </bottom>
      <diagonal/>
    </border>
    <border>
      <left style="dashed">
        <color theme="9" tint="-0.249977111117893"/>
      </left>
      <right/>
      <top/>
      <bottom/>
      <diagonal/>
    </border>
    <border>
      <left style="dashed">
        <color theme="9" tint="-0.249977111117893"/>
      </left>
      <right/>
      <top/>
      <bottom style="medium">
        <color theme="9" tint="-0.499984740745262"/>
      </bottom>
      <diagonal/>
    </border>
    <border>
      <left style="dotted">
        <color theme="9" tint="-0.249977111117893"/>
      </left>
      <right style="dotted">
        <color theme="9" tint="-0.249977111117893"/>
      </right>
      <top style="dotted">
        <color theme="9" tint="-0.249977111117893"/>
      </top>
      <bottom/>
      <diagonal/>
    </border>
    <border>
      <left style="dotted">
        <color theme="9" tint="-0.249977111117893"/>
      </left>
      <right style="dotted">
        <color theme="9" tint="-0.249977111117893"/>
      </right>
      <top/>
      <bottom/>
      <diagonal/>
    </border>
    <border>
      <left style="dotted">
        <color theme="9" tint="-0.249977111117893"/>
      </left>
      <right style="dotted">
        <color theme="9" tint="-0.249977111117893"/>
      </right>
      <top/>
      <bottom style="dotted">
        <color theme="9" tint="-0.249977111117893"/>
      </bottom>
      <diagonal/>
    </border>
    <border>
      <left style="dashed">
        <color theme="9" tint="-0.249977111117893"/>
      </left>
      <right/>
      <top style="medium">
        <color theme="9" tint="-0.499984740745262"/>
      </top>
      <bottom/>
      <diagonal/>
    </border>
    <border>
      <left/>
      <right/>
      <top style="dotted">
        <color theme="9" tint="-0.249977111117893"/>
      </top>
      <bottom/>
      <diagonal/>
    </border>
    <border>
      <left/>
      <right style="dashed">
        <color theme="9" tint="-0.249977111117893"/>
      </right>
      <top/>
      <bottom/>
      <diagonal/>
    </border>
    <border>
      <left style="dashed">
        <color theme="9" tint="-0.249977111117893"/>
      </left>
      <right style="dashed">
        <color theme="9" tint="-0.249977111117893"/>
      </right>
      <top style="dotted">
        <color theme="9" tint="-0.249977111117893"/>
      </top>
      <bottom/>
      <diagonal/>
    </border>
    <border>
      <left/>
      <right style="dashed">
        <color theme="9" tint="-0.249977111117893"/>
      </right>
      <top style="dotted">
        <color theme="9" tint="-0.249977111117893"/>
      </top>
      <bottom/>
      <diagonal/>
    </border>
    <border>
      <left style="dashed">
        <color theme="9" tint="-0.249977111117893"/>
      </left>
      <right style="dashed">
        <color theme="9" tint="-0.249977111117893"/>
      </right>
      <top/>
      <bottom style="dotted">
        <color theme="9" tint="-0.249977111117893"/>
      </bottom>
      <diagonal/>
    </border>
    <border>
      <left/>
      <right style="dashed">
        <color theme="9" tint="-0.24994659260841701"/>
      </right>
      <top style="dashed">
        <color theme="9" tint="-0.249977111117893"/>
      </top>
      <bottom/>
      <diagonal/>
    </border>
    <border>
      <left/>
      <right style="dashed">
        <color theme="9" tint="-0.24994659260841701"/>
      </right>
      <top/>
      <bottom style="medium">
        <color theme="9" tint="-0.499984740745262"/>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thin">
        <color indexed="64"/>
      </bottom>
      <diagonal/>
    </border>
    <border>
      <left/>
      <right style="medium">
        <color theme="9" tint="-0.249977111117893"/>
      </right>
      <top/>
      <bottom style="thin">
        <color indexed="64"/>
      </bottom>
      <diagonal/>
    </border>
    <border>
      <left style="medium">
        <color theme="9" tint="-0.249977111117893"/>
      </left>
      <right/>
      <top style="thin">
        <color indexed="64"/>
      </top>
      <bottom/>
      <diagonal/>
    </border>
    <border>
      <left/>
      <right style="medium">
        <color theme="9" tint="-0.249977111117893"/>
      </right>
      <top style="thin">
        <color indexed="64"/>
      </top>
      <bottom/>
      <diagonal/>
    </border>
    <border>
      <left style="medium">
        <color theme="9" tint="-0.249977111117893"/>
      </left>
      <right/>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right style="dashed">
        <color theme="9" tint="-0.24994659260841701"/>
      </right>
      <top/>
      <bottom/>
      <diagonal/>
    </border>
    <border>
      <left style="dashed">
        <color theme="9" tint="-0.24994659260841701"/>
      </left>
      <right/>
      <top/>
      <bottom/>
      <diagonal/>
    </border>
    <border>
      <left/>
      <right/>
      <top style="dotted">
        <color theme="9" tint="-0.249977111117893"/>
      </top>
      <bottom style="dotted">
        <color theme="9" tint="-0.249977111117893"/>
      </bottom>
      <diagonal/>
    </border>
    <border>
      <left/>
      <right style="dotted">
        <color theme="9" tint="-0.249977111117893"/>
      </right>
      <top style="dotted">
        <color theme="9" tint="-0.249977111117893"/>
      </top>
      <bottom style="dotted">
        <color theme="9" tint="-0.249977111117893"/>
      </bottom>
      <diagonal/>
    </border>
    <border>
      <left style="dotted">
        <color theme="9" tint="-0.249977111117893"/>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theme="9" tint="-0.499984740745262"/>
      </right>
      <top style="medium">
        <color theme="9" tint="-0.499984740745262"/>
      </top>
      <bottom style="dashed">
        <color theme="9"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3">
    <xf numFmtId="0" fontId="0" fillId="0" borderId="0"/>
    <xf numFmtId="9" fontId="7" fillId="0" borderId="0" applyFont="0" applyFill="0" applyBorder="0" applyAlignment="0" applyProtection="0"/>
    <xf numFmtId="0" fontId="16" fillId="0" borderId="0"/>
    <xf numFmtId="0" fontId="17" fillId="0" borderId="0"/>
    <xf numFmtId="0" fontId="5" fillId="0" borderId="0"/>
    <xf numFmtId="164" fontId="7" fillId="0" borderId="0" applyFont="0" applyFill="0" applyBorder="0" applyAlignment="0" applyProtection="0"/>
    <xf numFmtId="0" fontId="7" fillId="0" borderId="0"/>
    <xf numFmtId="0" fontId="16" fillId="0" borderId="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cellStyleXfs>
  <cellXfs count="559">
    <xf numFmtId="0" fontId="0" fillId="0" borderId="0" xfId="0"/>
    <xf numFmtId="0" fontId="1" fillId="0" borderId="0" xfId="0" applyFont="1" applyAlignment="1">
      <alignment horizontal="center" vertical="center"/>
    </xf>
    <xf numFmtId="0" fontId="10" fillId="2" borderId="0" xfId="0" applyFont="1" applyFill="1"/>
    <xf numFmtId="0" fontId="24" fillId="2" borderId="0" xfId="0" applyFont="1" applyFill="1"/>
    <xf numFmtId="0" fontId="25" fillId="0" borderId="0" xfId="0" applyFont="1" applyAlignment="1">
      <alignment vertical="center"/>
    </xf>
    <xf numFmtId="0" fontId="24" fillId="0" borderId="0" xfId="0" applyFont="1"/>
    <xf numFmtId="0" fontId="26" fillId="2" borderId="0" xfId="0" applyFont="1" applyFill="1"/>
    <xf numFmtId="37" fontId="12" fillId="0" borderId="7" xfId="5" applyNumberFormat="1" applyFont="1" applyBorder="1" applyAlignment="1">
      <alignment horizontal="center" vertical="center" wrapText="1" readingOrder="1"/>
    </xf>
    <xf numFmtId="37" fontId="12" fillId="0" borderId="1" xfId="5" applyNumberFormat="1" applyFont="1" applyBorder="1" applyAlignment="1">
      <alignment horizontal="center" vertical="center" wrapText="1" readingOrder="1"/>
    </xf>
    <xf numFmtId="0" fontId="22" fillId="2" borderId="0" xfId="0" applyFont="1" applyFill="1"/>
    <xf numFmtId="0" fontId="12" fillId="0" borderId="7" xfId="0" applyFont="1" applyBorder="1" applyAlignment="1">
      <alignment horizontal="center" vertical="center" wrapText="1" readingOrder="1"/>
    </xf>
    <xf numFmtId="0" fontId="12" fillId="0" borderId="7" xfId="0" applyFont="1" applyBorder="1" applyAlignment="1">
      <alignment horizontal="justify" vertical="center" wrapText="1" readingOrder="1"/>
    </xf>
    <xf numFmtId="0" fontId="12" fillId="0" borderId="1" xfId="0" applyFont="1" applyBorder="1" applyAlignment="1">
      <alignment horizontal="center" vertical="center" wrapText="1" readingOrder="1"/>
    </xf>
    <xf numFmtId="0" fontId="12" fillId="0" borderId="1" xfId="0" applyFont="1" applyBorder="1" applyAlignment="1">
      <alignment horizontal="justify" vertical="center" wrapText="1" readingOrder="1"/>
    </xf>
    <xf numFmtId="164" fontId="0" fillId="0" borderId="0" xfId="5" applyFont="1"/>
    <xf numFmtId="0" fontId="12" fillId="2" borderId="41" xfId="0" applyFont="1" applyFill="1" applyBorder="1" applyAlignment="1">
      <alignment horizontal="justify" vertical="center" wrapText="1" readingOrder="1"/>
    </xf>
    <xf numFmtId="9" fontId="11" fillId="2" borderId="41" xfId="0" applyNumberFormat="1" applyFont="1" applyFill="1" applyBorder="1" applyAlignment="1">
      <alignment horizontal="center" vertical="center" wrapText="1" readingOrder="1"/>
    </xf>
    <xf numFmtId="0" fontId="1" fillId="0" borderId="0" xfId="0" applyFont="1" applyAlignment="1">
      <alignment vertical="center"/>
    </xf>
    <xf numFmtId="0" fontId="14" fillId="7" borderId="15" xfId="7" applyFont="1" applyFill="1" applyBorder="1" applyAlignment="1">
      <alignment horizontal="center" vertical="center" wrapText="1"/>
    </xf>
    <xf numFmtId="0" fontId="14" fillId="5" borderId="15" xfId="0" applyFont="1" applyFill="1" applyBorder="1" applyAlignment="1" applyProtection="1">
      <alignment horizontal="center" vertical="center" wrapText="1" readingOrder="1"/>
      <protection hidden="1"/>
    </xf>
    <xf numFmtId="0" fontId="14" fillId="13" borderId="15" xfId="0" applyFont="1" applyFill="1" applyBorder="1" applyAlignment="1" applyProtection="1">
      <alignment horizontal="center" vertical="center" wrapText="1" readingOrder="1"/>
      <protection hidden="1"/>
    </xf>
    <xf numFmtId="0" fontId="14" fillId="15" borderId="15" xfId="0" applyFont="1" applyFill="1" applyBorder="1" applyAlignment="1" applyProtection="1">
      <alignment horizontal="center" vertical="center" wrapText="1" readingOrder="1"/>
      <protection hidden="1"/>
    </xf>
    <xf numFmtId="0" fontId="14" fillId="16" borderId="15" xfId="0" applyFont="1" applyFill="1" applyBorder="1" applyAlignment="1" applyProtection="1">
      <alignment horizontal="center" vertical="center" wrapText="1" readingOrder="1"/>
      <protection hidden="1"/>
    </xf>
    <xf numFmtId="10" fontId="14" fillId="7" borderId="15" xfId="1" applyNumberFormat="1" applyFont="1" applyFill="1" applyBorder="1" applyAlignment="1">
      <alignment horizontal="center" vertical="center" wrapText="1"/>
    </xf>
    <xf numFmtId="10" fontId="14" fillId="16" borderId="15" xfId="1" applyNumberFormat="1" applyFont="1" applyFill="1" applyBorder="1" applyAlignment="1" applyProtection="1">
      <alignment horizontal="center" vertical="center" wrapText="1" readingOrder="1"/>
      <protection hidden="1"/>
    </xf>
    <xf numFmtId="10" fontId="14" fillId="15" borderId="15" xfId="1" applyNumberFormat="1" applyFont="1" applyFill="1" applyBorder="1" applyAlignment="1" applyProtection="1">
      <alignment horizontal="center" vertical="center" wrapText="1" readingOrder="1"/>
      <protection hidden="1"/>
    </xf>
    <xf numFmtId="10" fontId="14" fillId="5" borderId="15" xfId="1" applyNumberFormat="1" applyFont="1" applyFill="1" applyBorder="1" applyAlignment="1" applyProtection="1">
      <alignment horizontal="center" vertical="center" wrapText="1" readingOrder="1"/>
      <protection hidden="1"/>
    </xf>
    <xf numFmtId="10" fontId="14" fillId="13" borderId="15" xfId="1" applyNumberFormat="1" applyFont="1" applyFill="1" applyBorder="1" applyAlignment="1" applyProtection="1">
      <alignment horizontal="center" vertical="center" wrapText="1" readingOrder="1"/>
      <protection hidden="1"/>
    </xf>
    <xf numFmtId="0" fontId="11" fillId="6" borderId="41" xfId="0" applyFont="1" applyFill="1" applyBorder="1" applyAlignment="1">
      <alignment horizontal="center" vertical="center" wrapText="1" readingOrder="1"/>
    </xf>
    <xf numFmtId="0" fontId="9" fillId="2" borderId="0" xfId="0" applyFont="1" applyFill="1" applyAlignment="1">
      <alignment vertical="center" wrapText="1"/>
    </xf>
    <xf numFmtId="0" fontId="24" fillId="0" borderId="48" xfId="0" applyFont="1" applyBorder="1"/>
    <xf numFmtId="0" fontId="9" fillId="2" borderId="47" xfId="0" applyFont="1" applyFill="1" applyBorder="1" applyAlignment="1">
      <alignment vertical="center" wrapText="1"/>
    </xf>
    <xf numFmtId="0" fontId="38" fillId="16" borderId="15" xfId="0" applyFont="1" applyFill="1" applyBorder="1" applyAlignment="1" applyProtection="1">
      <alignment horizontal="center" vertical="center" wrapText="1" readingOrder="1"/>
      <protection hidden="1"/>
    </xf>
    <xf numFmtId="0" fontId="38" fillId="15" borderId="15" xfId="0" applyFont="1" applyFill="1" applyBorder="1" applyAlignment="1" applyProtection="1">
      <alignment horizontal="center" vertical="center" wrapText="1" readingOrder="1"/>
      <protection hidden="1"/>
    </xf>
    <xf numFmtId="0" fontId="38" fillId="5" borderId="15" xfId="0" applyFont="1" applyFill="1" applyBorder="1" applyAlignment="1" applyProtection="1">
      <alignment horizontal="center" vertical="center" wrapText="1" readingOrder="1"/>
      <protection hidden="1"/>
    </xf>
    <xf numFmtId="0" fontId="38" fillId="13" borderId="15" xfId="0" applyFont="1" applyFill="1" applyBorder="1" applyAlignment="1" applyProtection="1">
      <alignment horizontal="center" vertical="center" wrapText="1" readingOrder="1"/>
      <protection hidden="1"/>
    </xf>
    <xf numFmtId="0" fontId="19" fillId="5" borderId="17" xfId="0" applyFont="1" applyFill="1" applyBorder="1" applyAlignment="1" applyProtection="1">
      <alignment horizontal="center" vertical="center" wrapText="1" readingOrder="1"/>
      <protection hidden="1"/>
    </xf>
    <xf numFmtId="0" fontId="19" fillId="13" borderId="17" xfId="0" applyFont="1" applyFill="1" applyBorder="1" applyAlignment="1" applyProtection="1">
      <alignment horizontal="center" vertical="center" wrapText="1" readingOrder="1"/>
      <protection hidden="1"/>
    </xf>
    <xf numFmtId="0" fontId="19" fillId="15" borderId="17" xfId="0" applyFont="1" applyFill="1" applyBorder="1" applyAlignment="1" applyProtection="1">
      <alignment horizontal="center" vertical="center" wrapText="1" readingOrder="1"/>
      <protection hidden="1"/>
    </xf>
    <xf numFmtId="0" fontId="19" fillId="16" borderId="17" xfId="0" applyFont="1" applyFill="1" applyBorder="1" applyAlignment="1" applyProtection="1">
      <alignment horizontal="center" vertical="center" wrapText="1" readingOrder="1"/>
      <protection hidden="1"/>
    </xf>
    <xf numFmtId="0" fontId="6" fillId="2" borderId="0" xfId="0" applyFont="1" applyFill="1" applyAlignment="1">
      <alignment vertical="center"/>
    </xf>
    <xf numFmtId="0" fontId="18" fillId="2" borderId="15" xfId="2" applyFont="1" applyFill="1" applyBorder="1" applyAlignment="1">
      <alignment horizontal="justify" vertical="center" wrapText="1"/>
    </xf>
    <xf numFmtId="0" fontId="18" fillId="0" borderId="10" xfId="2" quotePrefix="1" applyFont="1" applyBorder="1" applyAlignment="1">
      <alignment vertical="center" wrapText="1"/>
    </xf>
    <xf numFmtId="0" fontId="11" fillId="2" borderId="41" xfId="0" applyFont="1" applyFill="1" applyBorder="1" applyAlignment="1">
      <alignment horizontal="center" vertical="center" wrapText="1" readingOrder="1"/>
    </xf>
    <xf numFmtId="0" fontId="11" fillId="3" borderId="41" xfId="0" applyFont="1" applyFill="1" applyBorder="1" applyAlignment="1">
      <alignment horizontal="center" vertical="center" wrapText="1" readingOrder="1"/>
    </xf>
    <xf numFmtId="0" fontId="27" fillId="3" borderId="41" xfId="0" applyFont="1" applyFill="1" applyBorder="1" applyAlignment="1">
      <alignment horizontal="center" vertical="center" wrapText="1" readingOrder="1"/>
    </xf>
    <xf numFmtId="0" fontId="4" fillId="8" borderId="15" xfId="0" applyFont="1" applyFill="1" applyBorder="1" applyAlignment="1">
      <alignment horizontal="center" vertical="center"/>
    </xf>
    <xf numFmtId="0" fontId="1" fillId="0" borderId="15" xfId="0" applyFont="1" applyBorder="1" applyAlignment="1">
      <alignment vertical="center"/>
    </xf>
    <xf numFmtId="0" fontId="1" fillId="0" borderId="15" xfId="0" applyFont="1" applyBorder="1" applyAlignment="1">
      <alignment horizontal="left" vertical="center"/>
    </xf>
    <xf numFmtId="0" fontId="14" fillId="13" borderId="15" xfId="0" applyFont="1" applyFill="1" applyBorder="1" applyAlignment="1">
      <alignment horizontal="center" vertical="center" wrapText="1" readingOrder="1"/>
    </xf>
    <xf numFmtId="0" fontId="20" fillId="13" borderId="15" xfId="0" applyFont="1" applyFill="1" applyBorder="1" applyAlignment="1">
      <alignment horizontal="center" vertical="center" wrapText="1" readingOrder="1"/>
    </xf>
    <xf numFmtId="0" fontId="14" fillId="5" borderId="15" xfId="0" applyFont="1" applyFill="1" applyBorder="1" applyAlignment="1">
      <alignment horizontal="center" vertical="center" wrapText="1" readingOrder="1"/>
    </xf>
    <xf numFmtId="0" fontId="20" fillId="5" borderId="15" xfId="0" applyFont="1" applyFill="1" applyBorder="1" applyAlignment="1">
      <alignment horizontal="center" vertical="center" wrapText="1" readingOrder="1"/>
    </xf>
    <xf numFmtId="0" fontId="14" fillId="15" borderId="15" xfId="0" applyFont="1" applyFill="1" applyBorder="1" applyAlignment="1">
      <alignment horizontal="center" vertical="center" wrapText="1" readingOrder="1"/>
    </xf>
    <xf numFmtId="0" fontId="20" fillId="15" borderId="15" xfId="0" applyFont="1" applyFill="1" applyBorder="1" applyAlignment="1">
      <alignment horizontal="center" vertical="center" wrapText="1" readingOrder="1"/>
    </xf>
    <xf numFmtId="0" fontId="20" fillId="16" borderId="15" xfId="0" applyFont="1" applyFill="1" applyBorder="1" applyAlignment="1">
      <alignment horizontal="center" vertical="center" wrapText="1" readingOrder="1"/>
    </xf>
    <xf numFmtId="0" fontId="14" fillId="16" borderId="15" xfId="0" applyFont="1" applyFill="1" applyBorder="1" applyAlignment="1">
      <alignment horizontal="center" vertical="center" wrapText="1" readingOrder="1"/>
    </xf>
    <xf numFmtId="0" fontId="20" fillId="7" borderId="15" xfId="7" applyFont="1" applyFill="1" applyBorder="1" applyAlignment="1">
      <alignment horizontal="center" vertical="center" wrapText="1"/>
    </xf>
    <xf numFmtId="0" fontId="22" fillId="0" borderId="15" xfId="6" applyFont="1" applyBorder="1" applyAlignment="1">
      <alignment horizontal="center" vertical="center"/>
    </xf>
    <xf numFmtId="0" fontId="30" fillId="8" borderId="15" xfId="0" applyFont="1" applyFill="1" applyBorder="1" applyAlignment="1">
      <alignment horizontal="center" vertical="center" wrapText="1" readingOrder="1"/>
    </xf>
    <xf numFmtId="0" fontId="22" fillId="5" borderId="15" xfId="0" applyFont="1" applyFill="1" applyBorder="1" applyAlignment="1">
      <alignment horizontal="center" vertical="center" wrapText="1" readingOrder="1"/>
    </xf>
    <xf numFmtId="0" fontId="22" fillId="13" borderId="15" xfId="0" applyFont="1" applyFill="1" applyBorder="1" applyAlignment="1">
      <alignment horizontal="center" vertical="center" wrapText="1" readingOrder="1"/>
    </xf>
    <xf numFmtId="0" fontId="22" fillId="15" borderId="15" xfId="0" applyFont="1" applyFill="1" applyBorder="1" applyAlignment="1">
      <alignment horizontal="center" vertical="center" wrapText="1" readingOrder="1"/>
    </xf>
    <xf numFmtId="0" fontId="22" fillId="16" borderId="15" xfId="0" applyFont="1" applyFill="1" applyBorder="1" applyAlignment="1">
      <alignment horizontal="center" vertical="center" wrapText="1" readingOrder="1"/>
    </xf>
    <xf numFmtId="0" fontId="30" fillId="8" borderId="15" xfId="7" applyFont="1" applyFill="1" applyBorder="1" applyAlignment="1">
      <alignment horizontal="center" vertical="center" wrapText="1"/>
    </xf>
    <xf numFmtId="0" fontId="20" fillId="8" borderId="15" xfId="6" applyFont="1" applyFill="1" applyBorder="1" applyAlignment="1">
      <alignment horizontal="center" vertical="center"/>
    </xf>
    <xf numFmtId="0" fontId="22" fillId="8" borderId="15" xfId="6" applyFont="1" applyFill="1" applyBorder="1" applyAlignment="1">
      <alignment horizontal="center" vertical="center"/>
    </xf>
    <xf numFmtId="0" fontId="28" fillId="10" borderId="15" xfId="0" applyFont="1" applyFill="1" applyBorder="1" applyAlignment="1">
      <alignment horizontal="center"/>
    </xf>
    <xf numFmtId="0" fontId="18" fillId="0" borderId="15" xfId="0" applyFont="1" applyBorder="1" applyAlignment="1">
      <alignment horizontal="center"/>
    </xf>
    <xf numFmtId="3" fontId="18" fillId="0" borderId="15" xfId="0" applyNumberFormat="1" applyFont="1" applyBorder="1" applyAlignment="1">
      <alignment horizontal="center"/>
    </xf>
    <xf numFmtId="0" fontId="20" fillId="16" borderId="15" xfId="7" applyFont="1" applyFill="1" applyBorder="1" applyAlignment="1">
      <alignment horizontal="center" vertical="center" wrapText="1"/>
    </xf>
    <xf numFmtId="0" fontId="20" fillId="15" borderId="15" xfId="7" applyFont="1" applyFill="1" applyBorder="1" applyAlignment="1">
      <alignment horizontal="center" vertical="center" wrapText="1"/>
    </xf>
    <xf numFmtId="0" fontId="20" fillId="5" borderId="15" xfId="7" applyFont="1" applyFill="1" applyBorder="1" applyAlignment="1">
      <alignment horizontal="center" vertical="center" wrapText="1"/>
    </xf>
    <xf numFmtId="0" fontId="20" fillId="13" borderId="15" xfId="7" applyFont="1" applyFill="1" applyBorder="1" applyAlignment="1">
      <alignment horizontal="center" vertical="center" wrapText="1"/>
    </xf>
    <xf numFmtId="0" fontId="40" fillId="8" borderId="15" xfId="0" applyFont="1" applyFill="1" applyBorder="1" applyAlignment="1">
      <alignment horizontal="center" vertical="center" wrapText="1" readingOrder="1"/>
    </xf>
    <xf numFmtId="0" fontId="3" fillId="0" borderId="15" xfId="0" applyFont="1" applyBorder="1" applyAlignment="1">
      <alignment horizontal="center" vertical="center" wrapText="1" readingOrder="1"/>
    </xf>
    <xf numFmtId="0" fontId="40" fillId="8" borderId="1" xfId="0" applyFont="1" applyFill="1" applyBorder="1" applyAlignment="1">
      <alignment horizontal="center" vertical="center" wrapText="1" readingOrder="1"/>
    </xf>
    <xf numFmtId="0" fontId="1"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1" fillId="0" borderId="0" xfId="0" applyFont="1" applyAlignment="1" applyProtection="1">
      <alignment horizontal="center" vertical="center"/>
      <protection hidden="1"/>
    </xf>
    <xf numFmtId="0" fontId="4" fillId="8" borderId="15" xfId="0" applyFont="1" applyFill="1" applyBorder="1" applyAlignment="1" applyProtection="1">
      <alignment horizontal="center" vertical="center"/>
      <protection hidden="1"/>
    </xf>
    <xf numFmtId="0" fontId="37" fillId="0" borderId="0" xfId="0" applyFont="1" applyAlignment="1" applyProtection="1">
      <alignment vertical="center" wrapText="1"/>
      <protection hidden="1"/>
    </xf>
    <xf numFmtId="0" fontId="4" fillId="12" borderId="15" xfId="0" applyFont="1" applyFill="1" applyBorder="1" applyAlignment="1" applyProtection="1">
      <alignment horizontal="center" vertical="center"/>
      <protection hidden="1"/>
    </xf>
    <xf numFmtId="0" fontId="4" fillId="14" borderId="15" xfId="0" applyFont="1" applyFill="1" applyBorder="1" applyAlignment="1" applyProtection="1">
      <alignment horizontal="center" vertical="center"/>
      <protection hidden="1"/>
    </xf>
    <xf numFmtId="0" fontId="4" fillId="6" borderId="15" xfId="0" applyFont="1" applyFill="1" applyBorder="1" applyAlignment="1" applyProtection="1">
      <alignment horizontal="center" vertical="center"/>
      <protection hidden="1"/>
    </xf>
    <xf numFmtId="0" fontId="4" fillId="11" borderId="15" xfId="0" applyFont="1" applyFill="1" applyBorder="1" applyAlignment="1" applyProtection="1">
      <alignment horizontal="center" vertical="center"/>
      <protection hidden="1"/>
    </xf>
    <xf numFmtId="0" fontId="1" fillId="0" borderId="0" xfId="0" applyFont="1" applyAlignment="1" applyProtection="1">
      <alignment vertical="center" wrapText="1"/>
      <protection hidden="1"/>
    </xf>
    <xf numFmtId="0" fontId="4" fillId="9" borderId="15" xfId="0" applyFont="1" applyFill="1" applyBorder="1" applyAlignment="1" applyProtection="1">
      <alignment horizontal="center" vertical="center"/>
      <protection hidden="1"/>
    </xf>
    <xf numFmtId="0" fontId="4" fillId="0" borderId="0" xfId="0" applyFont="1" applyAlignment="1" applyProtection="1">
      <alignment vertical="center"/>
      <protection hidden="1"/>
    </xf>
    <xf numFmtId="0" fontId="1" fillId="6"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23" fillId="2" borderId="0" xfId="0" applyFont="1" applyFill="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24" fillId="0" borderId="17" xfId="0" applyFont="1" applyBorder="1" applyAlignment="1" applyProtection="1">
      <alignment horizontal="center" vertical="center" wrapText="1"/>
      <protection hidden="1"/>
    </xf>
    <xf numFmtId="0" fontId="39" fillId="13" borderId="17" xfId="0" applyFont="1" applyFill="1" applyBorder="1" applyAlignment="1" applyProtection="1">
      <alignment horizontal="center" vertical="center" wrapText="1" readingOrder="1"/>
      <protection hidden="1"/>
    </xf>
    <xf numFmtId="0" fontId="39" fillId="5" borderId="17" xfId="0" applyFont="1" applyFill="1" applyBorder="1" applyAlignment="1" applyProtection="1">
      <alignment horizontal="center" vertical="center" wrapText="1" readingOrder="1"/>
      <protection hidden="1"/>
    </xf>
    <xf numFmtId="0" fontId="39" fillId="15" borderId="17" xfId="0" applyFont="1" applyFill="1" applyBorder="1" applyAlignment="1" applyProtection="1">
      <alignment horizontal="center" vertical="center" wrapText="1" readingOrder="1"/>
      <protection hidden="1"/>
    </xf>
    <xf numFmtId="0" fontId="39" fillId="16" borderId="17" xfId="0" applyFont="1" applyFill="1" applyBorder="1" applyAlignment="1" applyProtection="1">
      <alignment horizontal="center" vertical="center" wrapText="1" readingOrder="1"/>
      <protection hidden="1"/>
    </xf>
    <xf numFmtId="0" fontId="15" fillId="2" borderId="0" xfId="0" applyFont="1" applyFill="1" applyAlignment="1" applyProtection="1">
      <alignment horizontal="center" vertical="center"/>
      <protection hidden="1"/>
    </xf>
    <xf numFmtId="0" fontId="29" fillId="2" borderId="0" xfId="0" applyFont="1" applyFill="1" applyAlignment="1" applyProtection="1">
      <alignment horizontal="center" vertical="center"/>
      <protection hidden="1"/>
    </xf>
    <xf numFmtId="0" fontId="29" fillId="2" borderId="0" xfId="0" applyFont="1" applyFill="1" applyAlignment="1" applyProtection="1">
      <alignment horizontal="center" vertical="center" wrapText="1"/>
      <protection hidden="1"/>
    </xf>
    <xf numFmtId="0" fontId="25" fillId="2" borderId="0" xfId="0" applyFont="1" applyFill="1" applyAlignment="1" applyProtection="1">
      <alignment horizontal="center" vertical="center"/>
      <protection hidden="1"/>
    </xf>
    <xf numFmtId="0" fontId="15" fillId="9" borderId="15" xfId="0" applyFont="1" applyFill="1" applyBorder="1" applyAlignment="1" applyProtection="1">
      <alignment horizontal="center" vertical="center" wrapText="1"/>
      <protection locked="0"/>
    </xf>
    <xf numFmtId="0" fontId="3" fillId="0" borderId="1" xfId="0" applyFont="1" applyBorder="1" applyAlignment="1">
      <alignment horizontal="left" vertical="center" wrapText="1"/>
    </xf>
    <xf numFmtId="0" fontId="18" fillId="0" borderId="1" xfId="0" applyFont="1" applyBorder="1" applyAlignment="1">
      <alignment horizontal="left" vertical="center" wrapText="1"/>
    </xf>
    <xf numFmtId="0" fontId="0" fillId="0" borderId="0" xfId="0" applyAlignment="1">
      <alignment vertical="center" wrapText="1"/>
    </xf>
    <xf numFmtId="0" fontId="1" fillId="0" borderId="72" xfId="0" applyFont="1" applyBorder="1" applyAlignment="1">
      <alignment horizontal="center" vertical="center" wrapText="1"/>
    </xf>
    <xf numFmtId="15" fontId="1" fillId="0" borderId="72" xfId="0" applyNumberFormat="1" applyFont="1" applyBorder="1" applyAlignment="1">
      <alignment horizontal="center" vertical="center" wrapText="1"/>
    </xf>
    <xf numFmtId="0" fontId="1" fillId="0" borderId="72" xfId="0" applyFont="1" applyBorder="1" applyAlignment="1">
      <alignment vertical="center" wrapText="1"/>
    </xf>
    <xf numFmtId="165" fontId="1" fillId="26" borderId="23" xfId="1" applyNumberFormat="1" applyFont="1" applyFill="1" applyBorder="1" applyAlignment="1" applyProtection="1">
      <alignment horizontal="center" vertical="center" wrapText="1"/>
    </xf>
    <xf numFmtId="165" fontId="1" fillId="26" borderId="2" xfId="1" applyNumberFormat="1" applyFont="1" applyFill="1" applyBorder="1" applyAlignment="1" applyProtection="1">
      <alignment horizontal="center" vertical="center" wrapText="1"/>
    </xf>
    <xf numFmtId="165" fontId="1" fillId="26" borderId="28" xfId="1" applyNumberFormat="1" applyFont="1" applyFill="1" applyBorder="1" applyAlignment="1" applyProtection="1">
      <alignment horizontal="center" vertical="center" wrapText="1"/>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0" fontId="1" fillId="2" borderId="0" xfId="0" applyFont="1" applyFill="1" applyAlignment="1" applyProtection="1">
      <alignment vertical="center" wrapText="1"/>
      <protection locked="0"/>
    </xf>
    <xf numFmtId="0" fontId="1" fillId="10" borderId="2" xfId="0" applyFont="1" applyFill="1" applyBorder="1" applyAlignment="1" applyProtection="1">
      <alignment horizontal="center" vertical="center" wrapText="1"/>
      <protection locked="0"/>
    </xf>
    <xf numFmtId="0" fontId="31" fillId="22" borderId="26" xfId="0" applyFont="1" applyFill="1" applyBorder="1" applyAlignment="1">
      <alignment horizontal="center" vertical="center" wrapText="1"/>
    </xf>
    <xf numFmtId="0" fontId="33" fillId="18" borderId="26" xfId="0" applyFont="1" applyFill="1" applyBorder="1" applyAlignment="1">
      <alignment horizontal="center" vertical="center" wrapText="1"/>
    </xf>
    <xf numFmtId="0" fontId="33" fillId="18" borderId="38" xfId="0" applyFont="1" applyFill="1" applyBorder="1" applyAlignment="1">
      <alignment horizontal="center" vertical="center" wrapText="1"/>
    </xf>
    <xf numFmtId="0" fontId="33" fillId="19" borderId="26" xfId="0" applyFont="1" applyFill="1" applyBorder="1" applyAlignment="1">
      <alignment horizontal="center" vertical="center" textRotation="90" wrapText="1"/>
    </xf>
    <xf numFmtId="0" fontId="33" fillId="19" borderId="26" xfId="0" applyFont="1" applyFill="1" applyBorder="1" applyAlignment="1">
      <alignment horizontal="center" vertical="center" wrapText="1"/>
    </xf>
    <xf numFmtId="0" fontId="33" fillId="23" borderId="26" xfId="0" applyFont="1" applyFill="1" applyBorder="1" applyAlignment="1">
      <alignment horizontal="center" vertical="center" wrapText="1"/>
    </xf>
    <xf numFmtId="0" fontId="33" fillId="17" borderId="26" xfId="0" applyFont="1" applyFill="1" applyBorder="1" applyAlignment="1">
      <alignment horizontal="center" vertical="center" wrapText="1"/>
    </xf>
    <xf numFmtId="0" fontId="33" fillId="17" borderId="61" xfId="0" applyFont="1" applyFill="1" applyBorder="1" applyAlignment="1">
      <alignment horizontal="center" vertical="center" wrapText="1"/>
    </xf>
    <xf numFmtId="9" fontId="1" fillId="26" borderId="23" xfId="0" applyNumberFormat="1" applyFont="1" applyFill="1" applyBorder="1" applyAlignment="1">
      <alignment horizontal="center" vertical="center" wrapText="1"/>
    </xf>
    <xf numFmtId="0" fontId="1" fillId="26" borderId="23"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10" borderId="23" xfId="0" applyFont="1" applyFill="1" applyBorder="1" applyAlignment="1">
      <alignment horizontal="center" vertical="center" wrapText="1"/>
    </xf>
    <xf numFmtId="165" fontId="1" fillId="26" borderId="19" xfId="0" applyNumberFormat="1" applyFont="1" applyFill="1" applyBorder="1" applyAlignment="1">
      <alignment horizontal="center" vertical="center" wrapText="1"/>
    </xf>
    <xf numFmtId="0" fontId="1" fillId="10" borderId="15" xfId="0" applyFont="1" applyFill="1" applyBorder="1" applyAlignment="1">
      <alignment vertical="center" wrapText="1"/>
    </xf>
    <xf numFmtId="9" fontId="1" fillId="26" borderId="2" xfId="0" applyNumberFormat="1" applyFont="1" applyFill="1" applyBorder="1" applyAlignment="1">
      <alignment horizontal="center" vertical="center" wrapText="1"/>
    </xf>
    <xf numFmtId="0" fontId="1" fillId="26" borderId="2"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4" fillId="10" borderId="2" xfId="0" applyFont="1" applyFill="1" applyBorder="1" applyAlignment="1">
      <alignment horizontal="center" vertical="center" wrapText="1"/>
    </xf>
    <xf numFmtId="165" fontId="1" fillId="26" borderId="3" xfId="0" applyNumberFormat="1" applyFont="1" applyFill="1" applyBorder="1" applyAlignment="1">
      <alignment horizontal="center" vertical="center" wrapText="1"/>
    </xf>
    <xf numFmtId="0" fontId="1" fillId="10" borderId="28" xfId="0" applyFont="1" applyFill="1" applyBorder="1" applyAlignment="1">
      <alignment horizontal="center" vertical="center" wrapText="1"/>
    </xf>
    <xf numFmtId="0" fontId="4" fillId="10" borderId="28" xfId="0" applyFont="1" applyFill="1" applyBorder="1" applyAlignment="1">
      <alignment horizontal="center" vertical="center" wrapText="1"/>
    </xf>
    <xf numFmtId="165" fontId="1" fillId="26" borderId="28" xfId="0" applyNumberFormat="1" applyFont="1" applyFill="1" applyBorder="1" applyAlignment="1">
      <alignment horizontal="center" vertical="center" wrapText="1"/>
    </xf>
    <xf numFmtId="15" fontId="1" fillId="10" borderId="62" xfId="0" applyNumberFormat="1" applyFont="1" applyFill="1" applyBorder="1" applyAlignment="1">
      <alignment horizontal="center" vertical="center" wrapText="1"/>
    </xf>
    <xf numFmtId="0" fontId="1" fillId="27" borderId="54" xfId="0" applyFont="1" applyFill="1" applyBorder="1" applyAlignment="1" applyProtection="1">
      <alignment horizontal="center" vertical="center" wrapText="1"/>
      <protection locked="0"/>
    </xf>
    <xf numFmtId="15" fontId="1" fillId="27" borderId="8" xfId="0" applyNumberFormat="1" applyFont="1" applyFill="1" applyBorder="1" applyAlignment="1" applyProtection="1">
      <alignment horizontal="center" vertical="center" wrapText="1"/>
      <protection locked="0"/>
    </xf>
    <xf numFmtId="0" fontId="1" fillId="27" borderId="52" xfId="0" applyFont="1" applyFill="1" applyBorder="1" applyAlignment="1" applyProtection="1">
      <alignment horizontal="center" vertical="center" wrapText="1"/>
      <protection locked="0"/>
    </xf>
    <xf numFmtId="0" fontId="1" fillId="27" borderId="39" xfId="0" applyFont="1" applyFill="1" applyBorder="1" applyAlignment="1" applyProtection="1">
      <alignment horizontal="center" vertical="center" wrapText="1"/>
      <protection locked="0"/>
    </xf>
    <xf numFmtId="0" fontId="1" fillId="27" borderId="23" xfId="0" applyFont="1" applyFill="1" applyBorder="1" applyAlignment="1" applyProtection="1">
      <alignment horizontal="center" vertical="center" wrapText="1"/>
      <protection locked="0"/>
    </xf>
    <xf numFmtId="0" fontId="1" fillId="27" borderId="24" xfId="0" applyFont="1" applyFill="1" applyBorder="1" applyAlignment="1" applyProtection="1">
      <alignment horizontal="center" vertical="center" wrapText="1"/>
      <protection locked="0"/>
    </xf>
    <xf numFmtId="15" fontId="1" fillId="27" borderId="6" xfId="0" applyNumberFormat="1" applyFont="1" applyFill="1" applyBorder="1" applyAlignment="1" applyProtection="1">
      <alignment horizontal="center" vertical="center" wrapText="1"/>
      <protection locked="0"/>
    </xf>
    <xf numFmtId="0" fontId="1" fillId="27" borderId="4" xfId="0" applyFont="1" applyFill="1" applyBorder="1" applyAlignment="1" applyProtection="1">
      <alignment horizontal="center" vertical="center" wrapText="1"/>
      <protection locked="0"/>
    </xf>
    <xf numFmtId="0" fontId="1" fillId="27" borderId="55" xfId="0" applyFont="1" applyFill="1" applyBorder="1" applyAlignment="1" applyProtection="1">
      <alignment horizontal="center" vertical="center" wrapText="1"/>
      <protection locked="0"/>
    </xf>
    <xf numFmtId="0" fontId="1" fillId="27" borderId="6" xfId="0" applyFont="1" applyFill="1" applyBorder="1" applyAlignment="1" applyProtection="1">
      <alignment horizontal="center" vertical="center" wrapText="1"/>
      <protection locked="0"/>
    </xf>
    <xf numFmtId="0" fontId="1" fillId="27" borderId="25" xfId="0" applyFont="1" applyFill="1" applyBorder="1" applyAlignment="1" applyProtection="1">
      <alignment horizontal="center" vertical="center" wrapText="1"/>
      <protection locked="0"/>
    </xf>
    <xf numFmtId="15" fontId="1" fillId="27" borderId="53" xfId="0" applyNumberFormat="1" applyFont="1" applyFill="1" applyBorder="1" applyAlignment="1" applyProtection="1">
      <alignment horizontal="center" vertical="center" wrapText="1"/>
      <protection locked="0"/>
    </xf>
    <xf numFmtId="0" fontId="1" fillId="27" borderId="34" xfId="0" applyFont="1" applyFill="1" applyBorder="1" applyAlignment="1" applyProtection="1">
      <alignment horizontal="center" vertical="center" wrapText="1"/>
      <protection locked="0"/>
    </xf>
    <xf numFmtId="0" fontId="1" fillId="27" borderId="56" xfId="0" applyFont="1" applyFill="1" applyBorder="1" applyAlignment="1" applyProtection="1">
      <alignment horizontal="center" vertical="center" wrapText="1"/>
      <protection locked="0"/>
    </xf>
    <xf numFmtId="0" fontId="1" fillId="27" borderId="53" xfId="0" applyFont="1" applyFill="1" applyBorder="1" applyAlignment="1" applyProtection="1">
      <alignment horizontal="center" vertical="center" wrapText="1"/>
      <protection locked="0"/>
    </xf>
    <xf numFmtId="0" fontId="1" fillId="27" borderId="29" xfId="0" applyFont="1" applyFill="1" applyBorder="1" applyAlignment="1" applyProtection="1">
      <alignment horizontal="center" vertical="center" wrapText="1"/>
      <protection locked="0"/>
    </xf>
    <xf numFmtId="0" fontId="1" fillId="27" borderId="57" xfId="0" applyFont="1" applyFill="1" applyBorder="1" applyAlignment="1" applyProtection="1">
      <alignment horizontal="center" vertical="center" wrapText="1"/>
      <protection locked="0"/>
    </xf>
    <xf numFmtId="0" fontId="1" fillId="27" borderId="33" xfId="0" applyFont="1" applyFill="1" applyBorder="1" applyAlignment="1" applyProtection="1">
      <alignment horizontal="center" vertical="center" wrapText="1"/>
      <protection locked="0"/>
    </xf>
    <xf numFmtId="0" fontId="1" fillId="27" borderId="8" xfId="0" applyFont="1" applyFill="1" applyBorder="1" applyAlignment="1" applyProtection="1">
      <alignment horizontal="center" vertical="center" wrapText="1"/>
      <protection locked="0"/>
    </xf>
    <xf numFmtId="0" fontId="1" fillId="27" borderId="58" xfId="0" applyFont="1" applyFill="1" applyBorder="1" applyAlignment="1" applyProtection="1">
      <alignment horizontal="center" vertical="center" wrapText="1"/>
      <protection locked="0"/>
    </xf>
    <xf numFmtId="0" fontId="1" fillId="27" borderId="59" xfId="0" applyFont="1" applyFill="1" applyBorder="1" applyAlignment="1" applyProtection="1">
      <alignment horizontal="center" vertical="center" wrapText="1"/>
      <protection locked="0"/>
    </xf>
    <xf numFmtId="0" fontId="2" fillId="0" borderId="0" xfId="0" applyFont="1" applyAlignment="1" applyProtection="1">
      <alignment vertical="center" wrapText="1"/>
      <protection locked="0"/>
    </xf>
    <xf numFmtId="15" fontId="2" fillId="27" borderId="6" xfId="0" applyNumberFormat="1" applyFont="1" applyFill="1" applyBorder="1" applyAlignment="1" applyProtection="1">
      <alignment horizontal="center" vertical="center" wrapText="1"/>
      <protection locked="0"/>
    </xf>
    <xf numFmtId="0" fontId="2" fillId="27" borderId="4" xfId="0" applyFont="1" applyFill="1" applyBorder="1" applyAlignment="1" applyProtection="1">
      <alignment horizontal="center" vertical="center" wrapText="1"/>
      <protection locked="0"/>
    </xf>
    <xf numFmtId="0" fontId="2" fillId="27" borderId="57" xfId="0" applyFont="1" applyFill="1" applyBorder="1" applyAlignment="1" applyProtection="1">
      <alignment horizontal="center" vertical="center" wrapText="1"/>
      <protection locked="0"/>
    </xf>
    <xf numFmtId="0" fontId="2" fillId="27" borderId="6" xfId="0" applyFont="1" applyFill="1" applyBorder="1" applyAlignment="1" applyProtection="1">
      <alignment horizontal="center" vertical="center" wrapText="1"/>
      <protection locked="0"/>
    </xf>
    <xf numFmtId="0" fontId="2" fillId="27" borderId="25" xfId="0" applyFont="1" applyFill="1" applyBorder="1" applyAlignment="1" applyProtection="1">
      <alignment horizontal="center" vertical="center" wrapText="1"/>
      <protection locked="0"/>
    </xf>
    <xf numFmtId="15" fontId="2" fillId="27" borderId="53" xfId="0" applyNumberFormat="1" applyFont="1" applyFill="1" applyBorder="1" applyAlignment="1" applyProtection="1">
      <alignment horizontal="center" vertical="center" wrapText="1"/>
      <protection locked="0"/>
    </xf>
    <xf numFmtId="0" fontId="2" fillId="27" borderId="34" xfId="0" applyFont="1" applyFill="1" applyBorder="1" applyAlignment="1" applyProtection="1">
      <alignment horizontal="center" vertical="center" wrapText="1"/>
      <protection locked="0"/>
    </xf>
    <xf numFmtId="0" fontId="2" fillId="27" borderId="58" xfId="0" applyFont="1" applyFill="1" applyBorder="1" applyAlignment="1" applyProtection="1">
      <alignment horizontal="center" vertical="center" wrapText="1"/>
      <protection locked="0"/>
    </xf>
    <xf numFmtId="0" fontId="2" fillId="27" borderId="53" xfId="0" applyFont="1" applyFill="1" applyBorder="1" applyAlignment="1" applyProtection="1">
      <alignment horizontal="center" vertical="center" wrapText="1"/>
      <protection locked="0"/>
    </xf>
    <xf numFmtId="0" fontId="2" fillId="27" borderId="29" xfId="0" applyFont="1" applyFill="1" applyBorder="1" applyAlignment="1" applyProtection="1">
      <alignment horizontal="center" vertical="center" wrapText="1"/>
      <protection locked="0"/>
    </xf>
    <xf numFmtId="0" fontId="2" fillId="26" borderId="23" xfId="0" applyFont="1" applyFill="1" applyBorder="1" applyAlignment="1" applyProtection="1">
      <alignment horizontal="center" vertical="center" wrapText="1"/>
      <protection locked="0"/>
    </xf>
    <xf numFmtId="15" fontId="2" fillId="27" borderId="8" xfId="0" applyNumberFormat="1" applyFont="1" applyFill="1" applyBorder="1" applyAlignment="1" applyProtection="1">
      <alignment horizontal="center" vertical="center" wrapText="1"/>
      <protection locked="0"/>
    </xf>
    <xf numFmtId="0" fontId="2" fillId="27" borderId="52" xfId="0" applyFont="1" applyFill="1" applyBorder="1" applyAlignment="1" applyProtection="1">
      <alignment horizontal="center" vertical="center" wrapText="1"/>
      <protection locked="0"/>
    </xf>
    <xf numFmtId="0" fontId="2" fillId="27" borderId="59" xfId="0" applyFont="1" applyFill="1" applyBorder="1" applyAlignment="1" applyProtection="1">
      <alignment horizontal="center" vertical="center" wrapText="1"/>
      <protection locked="0"/>
    </xf>
    <xf numFmtId="0" fontId="2" fillId="27" borderId="39" xfId="0" applyFont="1" applyFill="1" applyBorder="1" applyAlignment="1" applyProtection="1">
      <alignment horizontal="center" vertical="center" wrapText="1"/>
      <protection locked="0"/>
    </xf>
    <xf numFmtId="0" fontId="2" fillId="27" borderId="24" xfId="0" applyFont="1" applyFill="1" applyBorder="1" applyAlignment="1" applyProtection="1">
      <alignment horizontal="center" vertical="center" wrapText="1"/>
      <protection locked="0"/>
    </xf>
    <xf numFmtId="0" fontId="2" fillId="26" borderId="2" xfId="0" applyFont="1" applyFill="1" applyBorder="1" applyAlignment="1" applyProtection="1">
      <alignment horizontal="center" vertical="center" wrapText="1"/>
      <protection locked="0"/>
    </xf>
    <xf numFmtId="0" fontId="33" fillId="17" borderId="11" xfId="0" applyFont="1" applyFill="1" applyBorder="1" applyAlignment="1" applyProtection="1">
      <alignment horizontal="center" vertical="center" wrapText="1"/>
      <protection locked="0"/>
    </xf>
    <xf numFmtId="165" fontId="4" fillId="26" borderId="19" xfId="0" applyNumberFormat="1" applyFont="1" applyFill="1" applyBorder="1" applyAlignment="1">
      <alignment horizontal="center" vertical="center" wrapText="1"/>
    </xf>
    <xf numFmtId="9" fontId="1" fillId="26" borderId="19" xfId="0" applyNumberFormat="1" applyFont="1" applyFill="1" applyBorder="1" applyAlignment="1">
      <alignment horizontal="center" vertical="center" wrapText="1"/>
    </xf>
    <xf numFmtId="9" fontId="4" fillId="10" borderId="19" xfId="1" applyFont="1" applyFill="1" applyBorder="1" applyAlignment="1" applyProtection="1">
      <alignment horizontal="center" vertical="center" wrapText="1"/>
    </xf>
    <xf numFmtId="0" fontId="4" fillId="10" borderId="19" xfId="0" applyFont="1" applyFill="1" applyBorder="1" applyAlignment="1">
      <alignment horizontal="center" vertical="center" wrapText="1"/>
    </xf>
    <xf numFmtId="0" fontId="1" fillId="10" borderId="19" xfId="0" applyFont="1" applyFill="1" applyBorder="1" applyAlignment="1">
      <alignment horizontal="center" vertical="center" wrapText="1"/>
    </xf>
    <xf numFmtId="0" fontId="4" fillId="26" borderId="19" xfId="0" applyFont="1" applyFill="1" applyBorder="1" applyAlignment="1">
      <alignment horizontal="center" vertical="center" wrapText="1"/>
    </xf>
    <xf numFmtId="0" fontId="2" fillId="10" borderId="19" xfId="0" applyFont="1" applyFill="1" applyBorder="1" applyAlignment="1" applyProtection="1">
      <alignment horizontal="center" vertical="center" wrapText="1"/>
      <protection locked="0"/>
    </xf>
    <xf numFmtId="3" fontId="2" fillId="10" borderId="19" xfId="0" applyNumberFormat="1" applyFont="1" applyFill="1" applyBorder="1" applyAlignment="1" applyProtection="1">
      <alignment horizontal="center" vertical="center" wrapText="1"/>
      <protection locked="0"/>
    </xf>
    <xf numFmtId="165" fontId="45" fillId="26" borderId="19" xfId="0" applyNumberFormat="1" applyFont="1" applyFill="1" applyBorder="1" applyAlignment="1" applyProtection="1">
      <alignment horizontal="center" vertical="center" wrapText="1"/>
      <protection locked="0"/>
    </xf>
    <xf numFmtId="3" fontId="2" fillId="10" borderId="19" xfId="0" applyNumberFormat="1" applyFont="1" applyFill="1" applyBorder="1" applyAlignment="1">
      <alignment horizontal="center" vertical="center" wrapText="1"/>
    </xf>
    <xf numFmtId="3" fontId="1" fillId="10" borderId="19" xfId="0" applyNumberFormat="1" applyFont="1" applyFill="1" applyBorder="1" applyAlignment="1">
      <alignment horizontal="center" vertical="center" wrapText="1"/>
    </xf>
    <xf numFmtId="0" fontId="35" fillId="21" borderId="35" xfId="0" applyFont="1" applyFill="1" applyBorder="1" applyAlignment="1" applyProtection="1">
      <alignment horizontal="center" vertical="center" wrapText="1"/>
      <protection locked="0"/>
    </xf>
    <xf numFmtId="0" fontId="1" fillId="10" borderId="19" xfId="0" applyFont="1" applyFill="1" applyBorder="1" applyAlignment="1">
      <alignment vertical="center" wrapText="1"/>
    </xf>
    <xf numFmtId="3" fontId="2" fillId="10" borderId="19" xfId="0" applyNumberFormat="1" applyFont="1" applyFill="1" applyBorder="1" applyAlignment="1" applyProtection="1">
      <alignment vertical="center" wrapText="1"/>
      <protection locked="0"/>
    </xf>
    <xf numFmtId="9" fontId="2" fillId="10" borderId="19" xfId="0" applyNumberFormat="1" applyFont="1" applyFill="1" applyBorder="1" applyAlignment="1" applyProtection="1">
      <alignment vertical="center" wrapText="1"/>
      <protection locked="0"/>
    </xf>
    <xf numFmtId="0" fontId="2" fillId="10" borderId="19" xfId="0" applyFont="1" applyFill="1" applyBorder="1" applyAlignment="1" applyProtection="1">
      <alignment vertical="center" wrapText="1"/>
      <protection locked="0"/>
    </xf>
    <xf numFmtId="0" fontId="2" fillId="10" borderId="20" xfId="0" applyFont="1" applyFill="1" applyBorder="1" applyAlignment="1" applyProtection="1">
      <alignment vertical="center" wrapText="1"/>
      <protection locked="0"/>
    </xf>
    <xf numFmtId="0" fontId="2" fillId="26" borderId="22" xfId="0" applyFont="1" applyFill="1" applyBorder="1" applyAlignment="1">
      <alignment vertical="center" wrapText="1"/>
    </xf>
    <xf numFmtId="0" fontId="2" fillId="10" borderId="20" xfId="0" applyFont="1" applyFill="1" applyBorder="1" applyAlignment="1">
      <alignment vertical="center" wrapText="1"/>
    </xf>
    <xf numFmtId="3" fontId="1" fillId="10" borderId="19" xfId="0" applyNumberFormat="1" applyFont="1" applyFill="1" applyBorder="1" applyAlignment="1">
      <alignment vertical="center" wrapText="1"/>
    </xf>
    <xf numFmtId="9" fontId="1" fillId="10" borderId="19" xfId="0" applyNumberFormat="1" applyFont="1" applyFill="1" applyBorder="1" applyAlignment="1">
      <alignment vertical="center" wrapText="1"/>
    </xf>
    <xf numFmtId="0" fontId="1" fillId="10" borderId="20" xfId="0" applyFont="1" applyFill="1" applyBorder="1" applyAlignment="1">
      <alignment vertical="center" wrapText="1"/>
    </xf>
    <xf numFmtId="0" fontId="1" fillId="10" borderId="69" xfId="0" applyFont="1" applyFill="1" applyBorder="1" applyAlignment="1">
      <alignment horizontal="left" vertical="center" wrapText="1"/>
    </xf>
    <xf numFmtId="0" fontId="1" fillId="10" borderId="2" xfId="0" applyFont="1" applyFill="1" applyBorder="1" applyAlignment="1">
      <alignment horizontal="left" vertical="center" wrapText="1"/>
    </xf>
    <xf numFmtId="0" fontId="1" fillId="10" borderId="23" xfId="0" applyFont="1" applyFill="1" applyBorder="1" applyAlignment="1">
      <alignment horizontal="left" vertical="center" wrapText="1"/>
    </xf>
    <xf numFmtId="0" fontId="1" fillId="10" borderId="28" xfId="0" applyFont="1" applyFill="1" applyBorder="1" applyAlignment="1">
      <alignment horizontal="left" vertical="center" wrapText="1"/>
    </xf>
    <xf numFmtId="0" fontId="4" fillId="28" borderId="18" xfId="0" applyFont="1" applyFill="1" applyBorder="1" applyAlignment="1">
      <alignment vertical="center" wrapText="1"/>
    </xf>
    <xf numFmtId="0" fontId="4" fillId="28" borderId="19" xfId="0" applyFont="1" applyFill="1" applyBorder="1" applyAlignment="1">
      <alignment horizontal="center" vertical="center" wrapText="1"/>
    </xf>
    <xf numFmtId="0" fontId="45" fillId="28" borderId="18" xfId="0" applyFont="1" applyFill="1" applyBorder="1" applyAlignment="1" applyProtection="1">
      <alignment vertical="center" wrapText="1"/>
      <protection locked="0"/>
    </xf>
    <xf numFmtId="0" fontId="45" fillId="28" borderId="19" xfId="0" applyFont="1" applyFill="1" applyBorder="1" applyAlignment="1" applyProtection="1">
      <alignment horizontal="center" vertical="center" wrapText="1"/>
      <protection locked="0"/>
    </xf>
    <xf numFmtId="165" fontId="4" fillId="10" borderId="19" xfId="1" applyNumberFormat="1" applyFont="1" applyFill="1" applyBorder="1" applyAlignment="1">
      <alignment horizontal="center" vertical="center" wrapText="1"/>
    </xf>
    <xf numFmtId="0" fontId="4" fillId="10" borderId="76" xfId="0" applyFont="1" applyFill="1" applyBorder="1" applyAlignment="1">
      <alignment horizontal="center" vertical="center" wrapText="1"/>
    </xf>
    <xf numFmtId="9" fontId="1" fillId="26" borderId="76" xfId="0" applyNumberFormat="1" applyFont="1" applyFill="1" applyBorder="1" applyAlignment="1">
      <alignment horizontal="center" vertical="center" wrapText="1"/>
    </xf>
    <xf numFmtId="9" fontId="4" fillId="10" borderId="76" xfId="1" applyFont="1" applyFill="1" applyBorder="1" applyAlignment="1" applyProtection="1">
      <alignment horizontal="center" vertical="center" wrapText="1"/>
    </xf>
    <xf numFmtId="0" fontId="4" fillId="26" borderId="76" xfId="0" applyFont="1" applyFill="1" applyBorder="1" applyAlignment="1">
      <alignment horizontal="center" vertical="center" wrapText="1"/>
    </xf>
    <xf numFmtId="0" fontId="33" fillId="23" borderId="78" xfId="0" applyFont="1" applyFill="1" applyBorder="1" applyAlignment="1">
      <alignment horizontal="center" vertical="center" wrapText="1"/>
    </xf>
    <xf numFmtId="0" fontId="4" fillId="26" borderId="79" xfId="0" applyFont="1" applyFill="1" applyBorder="1" applyAlignment="1">
      <alignment horizontal="center" vertical="center" wrapText="1"/>
    </xf>
    <xf numFmtId="0" fontId="31" fillId="25" borderId="16" xfId="0" applyFont="1" applyFill="1" applyBorder="1" applyAlignment="1" applyProtection="1">
      <alignment horizontal="center" vertical="center" wrapText="1"/>
      <protection locked="0"/>
    </xf>
    <xf numFmtId="0" fontId="31" fillId="25" borderId="30" xfId="0" applyFont="1" applyFill="1" applyBorder="1" applyAlignment="1" applyProtection="1">
      <alignment horizontal="center" vertical="center" wrapText="1"/>
      <protection locked="0"/>
    </xf>
    <xf numFmtId="0" fontId="31" fillId="25" borderId="37" xfId="0" applyFont="1" applyFill="1" applyBorder="1" applyAlignment="1" applyProtection="1">
      <alignment horizontal="center" vertical="center" wrapText="1"/>
      <protection locked="0"/>
    </xf>
    <xf numFmtId="0" fontId="31" fillId="25" borderId="11" xfId="0" applyFont="1" applyFill="1" applyBorder="1" applyAlignment="1" applyProtection="1">
      <alignment horizontal="center" vertical="center" wrapText="1"/>
      <protection locked="0"/>
    </xf>
    <xf numFmtId="0" fontId="31" fillId="25" borderId="84" xfId="0" applyFont="1" applyFill="1" applyBorder="1" applyAlignment="1" applyProtection="1">
      <alignment horizontal="center" vertical="center" wrapText="1"/>
      <protection locked="0"/>
    </xf>
    <xf numFmtId="0" fontId="4" fillId="28" borderId="97" xfId="0" applyFont="1" applyFill="1" applyBorder="1" applyAlignment="1">
      <alignment vertical="center" wrapText="1"/>
    </xf>
    <xf numFmtId="0" fontId="4" fillId="28" borderId="14" xfId="0" applyFont="1" applyFill="1" applyBorder="1" applyAlignment="1">
      <alignment vertical="center" wrapText="1"/>
    </xf>
    <xf numFmtId="0" fontId="31" fillId="20" borderId="101" xfId="0" applyFont="1" applyFill="1" applyBorder="1" applyAlignment="1">
      <alignment horizontal="center" vertical="center" wrapText="1"/>
    </xf>
    <xf numFmtId="0" fontId="31" fillId="20" borderId="100" xfId="0" applyFont="1" applyFill="1" applyBorder="1" applyAlignment="1">
      <alignment horizontal="center" vertical="center" textRotation="90" wrapText="1"/>
    </xf>
    <xf numFmtId="0" fontId="47" fillId="29" borderId="65" xfId="2" applyFont="1" applyFill="1" applyBorder="1" applyAlignment="1">
      <alignment horizontal="left" vertical="center" wrapText="1"/>
    </xf>
    <xf numFmtId="0" fontId="47" fillId="22" borderId="84" xfId="0" applyFont="1" applyFill="1" applyBorder="1" applyAlignment="1">
      <alignment horizontal="left" vertical="center" wrapText="1"/>
    </xf>
    <xf numFmtId="0" fontId="47" fillId="22" borderId="84" xfId="0" applyFont="1" applyFill="1" applyBorder="1" applyAlignment="1">
      <alignment vertical="center" wrapText="1"/>
    </xf>
    <xf numFmtId="0" fontId="47" fillId="30" borderId="51" xfId="2" applyFont="1" applyFill="1" applyBorder="1" applyAlignment="1">
      <alignment vertical="center" wrapText="1"/>
    </xf>
    <xf numFmtId="0" fontId="18" fillId="15" borderId="15" xfId="2" applyFont="1" applyFill="1" applyBorder="1" applyAlignment="1">
      <alignment horizontal="justify" vertical="center" wrapText="1"/>
    </xf>
    <xf numFmtId="0" fontId="18" fillId="2" borderId="14" xfId="2" applyFont="1" applyFill="1" applyBorder="1" applyAlignment="1">
      <alignment horizontal="justify" vertical="center" wrapText="1"/>
    </xf>
    <xf numFmtId="0" fontId="47" fillId="22" borderId="106" xfId="0" applyFont="1" applyFill="1" applyBorder="1" applyAlignment="1">
      <alignment vertical="center" wrapText="1"/>
    </xf>
    <xf numFmtId="0" fontId="6" fillId="31" borderId="84" xfId="0" applyFont="1" applyFill="1" applyBorder="1" applyAlignment="1">
      <alignment horizontal="center" vertical="center"/>
    </xf>
    <xf numFmtId="0" fontId="47" fillId="31" borderId="84" xfId="3" applyFont="1" applyFill="1" applyBorder="1" applyAlignment="1">
      <alignment horizontal="center" vertical="center" wrapText="1"/>
    </xf>
    <xf numFmtId="0" fontId="48" fillId="19" borderId="110" xfId="0" applyFont="1" applyFill="1" applyBorder="1" applyAlignment="1">
      <alignment vertical="center" wrapText="1"/>
    </xf>
    <xf numFmtId="0" fontId="48" fillId="19" borderId="111" xfId="0" applyFont="1" applyFill="1" applyBorder="1" applyAlignment="1">
      <alignment vertical="center" wrapText="1"/>
    </xf>
    <xf numFmtId="0" fontId="48" fillId="23" borderId="84" xfId="0" applyFont="1" applyFill="1" applyBorder="1" applyAlignment="1">
      <alignment horizontal="left" vertical="center" wrapText="1"/>
    </xf>
    <xf numFmtId="0" fontId="48" fillId="17" borderId="11" xfId="0" applyFont="1" applyFill="1" applyBorder="1" applyAlignment="1" applyProtection="1">
      <alignment horizontal="left" vertical="center" wrapText="1"/>
      <protection locked="0"/>
    </xf>
    <xf numFmtId="0" fontId="48" fillId="24" borderId="113" xfId="0" applyFont="1" applyFill="1" applyBorder="1" applyAlignment="1" applyProtection="1">
      <alignment horizontal="left" vertical="center" wrapText="1"/>
      <protection locked="0"/>
    </xf>
    <xf numFmtId="0" fontId="47" fillId="25" borderId="84" xfId="0" applyFont="1" applyFill="1" applyBorder="1" applyAlignment="1" applyProtection="1">
      <alignment horizontal="left" vertical="center" wrapText="1"/>
      <protection locked="0"/>
    </xf>
    <xf numFmtId="0" fontId="18" fillId="2" borderId="67" xfId="2" applyFont="1" applyFill="1" applyBorder="1" applyAlignment="1">
      <alignment horizontal="justify" vertical="center" wrapText="1"/>
    </xf>
    <xf numFmtId="0" fontId="31" fillId="22" borderId="114" xfId="0" applyFont="1" applyFill="1" applyBorder="1" applyAlignment="1">
      <alignment horizontal="center" vertical="center" wrapText="1"/>
    </xf>
    <xf numFmtId="0" fontId="4" fillId="28" borderId="5" xfId="0" applyFont="1" applyFill="1" applyBorder="1" applyAlignment="1">
      <alignment horizontal="center" vertical="center" wrapText="1"/>
    </xf>
    <xf numFmtId="0" fontId="31" fillId="20" borderId="84" xfId="0" applyFont="1" applyFill="1" applyBorder="1" applyAlignment="1">
      <alignment horizontal="center" vertical="center" textRotation="90" wrapText="1"/>
    </xf>
    <xf numFmtId="0" fontId="1" fillId="0" borderId="0" xfId="0" pivotButton="1" applyFont="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165" fontId="1" fillId="0" borderId="0" xfId="0" applyNumberFormat="1" applyFont="1" applyAlignment="1">
      <alignment horizontal="center" vertical="center" wrapText="1"/>
    </xf>
    <xf numFmtId="0" fontId="18" fillId="0" borderId="118" xfId="2" quotePrefix="1" applyFont="1" applyBorder="1" applyAlignment="1">
      <alignment vertical="center" wrapText="1"/>
    </xf>
    <xf numFmtId="0" fontId="18" fillId="0" borderId="119" xfId="2" quotePrefix="1" applyFont="1" applyBorder="1" applyAlignment="1">
      <alignment vertical="center" wrapText="1"/>
    </xf>
    <xf numFmtId="0" fontId="18" fillId="0" borderId="120" xfId="2" quotePrefix="1" applyFont="1" applyBorder="1" applyAlignment="1">
      <alignment vertical="center" wrapText="1"/>
    </xf>
    <xf numFmtId="0" fontId="18" fillId="0" borderId="121" xfId="2" quotePrefix="1" applyFont="1" applyBorder="1" applyAlignment="1">
      <alignment vertical="center" wrapText="1"/>
    </xf>
    <xf numFmtId="0" fontId="18" fillId="0" borderId="122" xfId="2" quotePrefix="1" applyFont="1" applyBorder="1" applyAlignment="1">
      <alignment vertical="center" wrapText="1"/>
    </xf>
    <xf numFmtId="0" fontId="18" fillId="0" borderId="123" xfId="2" quotePrefix="1" applyFont="1" applyBorder="1" applyAlignment="1">
      <alignment vertical="center" wrapText="1"/>
    </xf>
    <xf numFmtId="0" fontId="18" fillId="0" borderId="124" xfId="2" quotePrefix="1" applyFont="1" applyBorder="1" applyAlignment="1">
      <alignment vertical="center" wrapText="1"/>
    </xf>
    <xf numFmtId="0" fontId="41" fillId="2" borderId="125" xfId="2" quotePrefix="1" applyFont="1" applyFill="1" applyBorder="1" applyAlignment="1">
      <alignment vertical="center" wrapText="1"/>
    </xf>
    <xf numFmtId="0" fontId="20" fillId="2" borderId="126" xfId="2" quotePrefix="1" applyFont="1" applyFill="1" applyBorder="1" applyAlignment="1">
      <alignment vertical="center" wrapText="1"/>
    </xf>
    <xf numFmtId="0" fontId="18" fillId="2" borderId="121" xfId="2" quotePrefix="1" applyFont="1" applyFill="1" applyBorder="1" applyAlignment="1">
      <alignment vertical="center" wrapText="1"/>
    </xf>
    <xf numFmtId="0" fontId="18" fillId="2" borderId="122" xfId="2" quotePrefix="1" applyFont="1" applyFill="1" applyBorder="1" applyAlignment="1">
      <alignment vertical="center" wrapText="1"/>
    </xf>
    <xf numFmtId="0" fontId="18" fillId="2" borderId="121" xfId="2" applyFont="1" applyFill="1" applyBorder="1" applyAlignment="1">
      <alignment vertical="center"/>
    </xf>
    <xf numFmtId="0" fontId="18" fillId="2" borderId="122" xfId="2" applyFont="1" applyFill="1" applyBorder="1" applyAlignment="1">
      <alignment vertical="center"/>
    </xf>
    <xf numFmtId="0" fontId="18" fillId="2" borderId="0" xfId="2" applyFont="1" applyFill="1" applyAlignment="1">
      <alignment vertical="center"/>
    </xf>
    <xf numFmtId="0" fontId="20" fillId="2" borderId="0" xfId="0" applyFont="1" applyFill="1" applyAlignment="1">
      <alignment horizontal="left" vertical="center" wrapText="1"/>
    </xf>
    <xf numFmtId="0" fontId="18" fillId="2" borderId="0" xfId="0" applyFont="1" applyFill="1" applyAlignment="1">
      <alignment horizontal="left" vertical="center" wrapText="1"/>
    </xf>
    <xf numFmtId="0" fontId="18" fillId="2" borderId="121" xfId="2" applyFont="1" applyFill="1" applyBorder="1" applyAlignment="1">
      <alignment vertical="center" wrapText="1"/>
    </xf>
    <xf numFmtId="0" fontId="18" fillId="2" borderId="122" xfId="2" applyFont="1" applyFill="1" applyBorder="1" applyAlignment="1">
      <alignment vertical="center" wrapText="1"/>
    </xf>
    <xf numFmtId="0" fontId="18" fillId="2" borderId="127" xfId="2" applyFont="1" applyFill="1" applyBorder="1" applyAlignment="1">
      <alignment vertical="center"/>
    </xf>
    <xf numFmtId="0" fontId="18" fillId="2" borderId="128" xfId="2" applyFont="1" applyFill="1" applyBorder="1" applyAlignment="1">
      <alignment vertical="center"/>
    </xf>
    <xf numFmtId="0" fontId="18" fillId="2" borderId="129" xfId="2" applyFont="1" applyFill="1" applyBorder="1" applyAlignment="1">
      <alignment vertical="center"/>
    </xf>
    <xf numFmtId="0" fontId="45" fillId="5" borderId="15" xfId="3" applyFont="1" applyFill="1" applyBorder="1" applyAlignment="1">
      <alignment horizontal="center" vertical="center" wrapText="1"/>
    </xf>
    <xf numFmtId="0" fontId="45" fillId="5" borderId="67" xfId="3" applyFont="1" applyFill="1" applyBorder="1" applyAlignment="1">
      <alignment horizontal="center" vertical="center" wrapText="1"/>
    </xf>
    <xf numFmtId="0" fontId="45" fillId="5" borderId="49" xfId="3" applyFont="1" applyFill="1" applyBorder="1" applyAlignment="1">
      <alignment horizontal="center" vertical="center" wrapText="1"/>
    </xf>
    <xf numFmtId="0" fontId="45" fillId="5" borderId="15" xfId="2" applyFont="1" applyFill="1" applyBorder="1" applyAlignment="1">
      <alignment horizontal="center" vertical="center"/>
    </xf>
    <xf numFmtId="0" fontId="31" fillId="20" borderId="84" xfId="0" applyFont="1" applyFill="1" applyBorder="1" applyAlignment="1">
      <alignment horizontal="center" vertical="center" wrapText="1"/>
    </xf>
    <xf numFmtId="0" fontId="4" fillId="28" borderId="84" xfId="0" applyFont="1" applyFill="1" applyBorder="1" applyAlignment="1">
      <alignment vertical="center" wrapText="1"/>
    </xf>
    <xf numFmtId="0" fontId="4" fillId="28" borderId="84" xfId="0" applyFont="1" applyFill="1" applyBorder="1" applyAlignment="1">
      <alignment horizontal="center" vertical="center" wrapText="1"/>
    </xf>
    <xf numFmtId="0" fontId="45" fillId="28" borderId="84" xfId="0" applyFont="1" applyFill="1" applyBorder="1" applyAlignment="1" applyProtection="1">
      <alignment vertical="center" wrapText="1"/>
      <protection locked="0"/>
    </xf>
    <xf numFmtId="0" fontId="45" fillId="28" borderId="84" xfId="0" applyFont="1" applyFill="1" applyBorder="1" applyAlignment="1" applyProtection="1">
      <alignment horizontal="center" vertical="center" wrapText="1"/>
      <protection locked="0"/>
    </xf>
    <xf numFmtId="0" fontId="45" fillId="28" borderId="84" xfId="0" applyFont="1" applyFill="1" applyBorder="1" applyAlignment="1">
      <alignment vertical="center" wrapText="1"/>
    </xf>
    <xf numFmtId="0" fontId="45" fillId="28" borderId="84" xfId="0" applyFont="1" applyFill="1" applyBorder="1" applyAlignment="1">
      <alignment horizontal="center" vertical="center" wrapText="1"/>
    </xf>
    <xf numFmtId="0" fontId="0" fillId="0" borderId="0" xfId="0" applyAlignment="1">
      <alignment vertical="center"/>
    </xf>
    <xf numFmtId="0" fontId="0" fillId="0" borderId="84" xfId="0" applyBorder="1" applyAlignment="1">
      <alignment vertical="center"/>
    </xf>
    <xf numFmtId="0" fontId="9" fillId="0" borderId="0" xfId="0" applyFont="1" applyAlignment="1">
      <alignment vertical="center" wrapText="1"/>
    </xf>
    <xf numFmtId="0" fontId="49" fillId="22" borderId="84" xfId="0" applyFont="1" applyFill="1" applyBorder="1" applyAlignment="1" applyProtection="1">
      <alignment horizontal="center" vertical="center" wrapText="1"/>
      <protection locked="0"/>
    </xf>
    <xf numFmtId="0" fontId="49" fillId="20" borderId="84" xfId="0" applyFont="1" applyFill="1" applyBorder="1" applyAlignment="1">
      <alignment horizontal="center" vertical="center" wrapText="1"/>
    </xf>
    <xf numFmtId="0" fontId="49" fillId="20" borderId="105" xfId="0" applyFont="1" applyFill="1" applyBorder="1" applyAlignment="1">
      <alignment horizontal="center" vertical="center" wrapText="1"/>
    </xf>
    <xf numFmtId="0" fontId="49" fillId="22" borderId="130" xfId="0" applyFont="1" applyFill="1" applyBorder="1" applyAlignment="1">
      <alignment horizontal="center" vertical="center" wrapText="1"/>
    </xf>
    <xf numFmtId="0" fontId="49" fillId="22" borderId="5" xfId="0" applyFont="1" applyFill="1" applyBorder="1" applyAlignment="1">
      <alignment horizontal="center" vertical="center" wrapText="1"/>
    </xf>
    <xf numFmtId="0" fontId="53" fillId="18" borderId="5" xfId="0" applyFont="1" applyFill="1" applyBorder="1" applyAlignment="1">
      <alignment horizontal="center" vertical="center" wrapText="1"/>
    </xf>
    <xf numFmtId="0" fontId="53" fillId="18" borderId="131" xfId="0" applyFont="1" applyFill="1" applyBorder="1" applyAlignment="1">
      <alignment horizontal="center" vertical="center" wrapText="1"/>
    </xf>
    <xf numFmtId="0" fontId="53" fillId="19" borderId="5" xfId="0" applyFont="1" applyFill="1" applyBorder="1" applyAlignment="1">
      <alignment horizontal="center" vertical="center" wrapText="1"/>
    </xf>
    <xf numFmtId="0" fontId="49" fillId="22" borderId="84" xfId="0" applyFont="1" applyFill="1" applyBorder="1" applyAlignment="1" applyProtection="1">
      <alignment vertical="center" wrapText="1"/>
      <protection locked="0"/>
    </xf>
    <xf numFmtId="0" fontId="49" fillId="22" borderId="84" xfId="0" applyFont="1" applyFill="1" applyBorder="1" applyAlignment="1">
      <alignment horizontal="center" vertical="center" wrapText="1"/>
    </xf>
    <xf numFmtId="0" fontId="53" fillId="19" borderId="84" xfId="0" applyFont="1" applyFill="1" applyBorder="1" applyAlignment="1">
      <alignment horizontal="center" vertical="center" wrapText="1"/>
    </xf>
    <xf numFmtId="0" fontId="53" fillId="17" borderId="84" xfId="0" applyFont="1" applyFill="1" applyBorder="1" applyAlignment="1" applyProtection="1">
      <alignment horizontal="center" vertical="center" wrapText="1"/>
      <protection locked="0"/>
    </xf>
    <xf numFmtId="0" fontId="53" fillId="23" borderId="84" xfId="0" applyFont="1" applyFill="1" applyBorder="1" applyAlignment="1">
      <alignment horizontal="center" vertical="center" wrapText="1"/>
    </xf>
    <xf numFmtId="0" fontId="53" fillId="17" borderId="84" xfId="0" applyFont="1" applyFill="1" applyBorder="1" applyAlignment="1">
      <alignment horizontal="center" vertical="center" wrapText="1"/>
    </xf>
    <xf numFmtId="0" fontId="9" fillId="0" borderId="84" xfId="0" applyFont="1" applyBorder="1" applyAlignment="1">
      <alignment horizontal="center" vertical="center" wrapText="1"/>
    </xf>
    <xf numFmtId="0" fontId="9" fillId="0" borderId="0" xfId="0" applyFont="1" applyAlignment="1">
      <alignment horizontal="center" vertical="center" wrapText="1"/>
    </xf>
    <xf numFmtId="165" fontId="9" fillId="0" borderId="84" xfId="1" applyNumberFormat="1" applyFont="1" applyBorder="1" applyAlignment="1">
      <alignment horizontal="center" vertical="center" wrapText="1"/>
    </xf>
    <xf numFmtId="0" fontId="50" fillId="0" borderId="0" xfId="0" applyFont="1" applyAlignment="1">
      <alignment horizontal="center" vertical="center" wrapText="1"/>
    </xf>
    <xf numFmtId="0" fontId="22" fillId="0" borderId="84" xfId="0" applyFont="1" applyBorder="1" applyAlignment="1">
      <alignment horizontal="center" vertical="center" wrapText="1"/>
    </xf>
    <xf numFmtId="0" fontId="22" fillId="0" borderId="0" xfId="0" applyFont="1" applyAlignment="1">
      <alignment horizontal="center" vertical="center" wrapText="1"/>
    </xf>
    <xf numFmtId="0" fontId="22" fillId="0" borderId="85" xfId="0" applyFont="1" applyBorder="1" applyAlignment="1">
      <alignment horizontal="center" vertical="center" wrapText="1"/>
    </xf>
    <xf numFmtId="10" fontId="22" fillId="0" borderId="84" xfId="1" applyNumberFormat="1" applyFont="1" applyFill="1" applyBorder="1" applyAlignment="1">
      <alignment horizontal="center" vertical="center" wrapText="1"/>
    </xf>
    <xf numFmtId="0" fontId="22" fillId="0" borderId="0" xfId="0" applyFont="1" applyAlignment="1">
      <alignment vertical="center" wrapText="1"/>
    </xf>
    <xf numFmtId="14" fontId="22" fillId="0" borderId="84" xfId="0" applyNumberFormat="1" applyFont="1" applyBorder="1" applyAlignment="1">
      <alignment horizontal="center" vertical="center" wrapText="1"/>
    </xf>
    <xf numFmtId="0" fontId="54" fillId="15" borderId="84" xfId="0" applyFont="1" applyFill="1" applyBorder="1" applyAlignment="1">
      <alignment horizontal="center" vertical="center" wrapText="1"/>
    </xf>
    <xf numFmtId="0" fontId="2" fillId="0" borderId="72" xfId="0" applyFont="1" applyBorder="1" applyAlignment="1">
      <alignment vertical="center" wrapText="1"/>
    </xf>
    <xf numFmtId="0" fontId="9" fillId="0" borderId="72" xfId="0" applyFont="1" applyBorder="1"/>
    <xf numFmtId="0" fontId="1" fillId="10" borderId="138" xfId="0" applyFont="1" applyFill="1" applyBorder="1" applyAlignment="1" applyProtection="1">
      <alignment vertical="center" wrapText="1"/>
      <protection locked="0"/>
    </xf>
    <xf numFmtId="0" fontId="56" fillId="27" borderId="4" xfId="0" applyFont="1" applyFill="1" applyBorder="1" applyAlignment="1" applyProtection="1">
      <alignment horizontal="center" vertical="center" wrapText="1"/>
      <protection locked="0"/>
    </xf>
    <xf numFmtId="0" fontId="56" fillId="27" borderId="57" xfId="0" applyFont="1" applyFill="1" applyBorder="1" applyAlignment="1" applyProtection="1">
      <alignment horizontal="center" vertical="center" wrapText="1"/>
      <protection locked="0"/>
    </xf>
    <xf numFmtId="0" fontId="58" fillId="33" borderId="72" xfId="0" applyFont="1" applyFill="1" applyBorder="1" applyAlignment="1">
      <alignment horizontal="center"/>
    </xf>
    <xf numFmtId="0" fontId="0" fillId="0" borderId="0" xfId="0" applyAlignment="1">
      <alignment wrapText="1"/>
    </xf>
    <xf numFmtId="0" fontId="0" fillId="5" borderId="72" xfId="0" applyFill="1" applyBorder="1" applyAlignment="1">
      <alignment vertical="center" wrapText="1"/>
    </xf>
    <xf numFmtId="0" fontId="0" fillId="5" borderId="72" xfId="0" applyFill="1" applyBorder="1" applyAlignment="1">
      <alignment vertical="center"/>
    </xf>
    <xf numFmtId="0" fontId="44" fillId="10" borderId="138" xfId="0" applyFont="1" applyFill="1" applyBorder="1" applyAlignment="1" applyProtection="1">
      <alignment vertical="center" wrapText="1"/>
      <protection locked="0"/>
    </xf>
    <xf numFmtId="0" fontId="0" fillId="2" borderId="72" xfId="0" applyFill="1" applyBorder="1" applyAlignment="1">
      <alignment vertical="center"/>
    </xf>
    <xf numFmtId="0" fontId="0" fillId="2" borderId="72" xfId="0" applyFill="1" applyBorder="1" applyAlignment="1">
      <alignment vertical="center" wrapText="1"/>
    </xf>
    <xf numFmtId="0" fontId="0" fillId="0" borderId="72" xfId="0" applyBorder="1" applyAlignment="1">
      <alignment vertical="center"/>
    </xf>
    <xf numFmtId="0" fontId="1" fillId="10" borderId="2" xfId="0" applyFont="1" applyFill="1" applyBorder="1" applyAlignment="1">
      <alignment horizontal="center" vertical="center"/>
    </xf>
    <xf numFmtId="0" fontId="1" fillId="26" borderId="22" xfId="0" applyFont="1" applyFill="1" applyBorder="1" applyAlignment="1">
      <alignment vertical="center" wrapText="1"/>
    </xf>
    <xf numFmtId="0" fontId="4" fillId="28" borderId="75" xfId="0" applyFont="1" applyFill="1" applyBorder="1" applyAlignment="1">
      <alignment vertical="center" wrapText="1"/>
    </xf>
    <xf numFmtId="0" fontId="4" fillId="28" borderId="76" xfId="0" applyFont="1" applyFill="1" applyBorder="1" applyAlignment="1">
      <alignment horizontal="center" vertical="center" wrapText="1"/>
    </xf>
    <xf numFmtId="0" fontId="1" fillId="10" borderId="76" xfId="0" applyFont="1" applyFill="1" applyBorder="1" applyAlignment="1">
      <alignment horizontal="center" vertical="center" wrapText="1"/>
    </xf>
    <xf numFmtId="0" fontId="1" fillId="10" borderId="76" xfId="0" applyFont="1" applyFill="1" applyBorder="1" applyAlignment="1">
      <alignment vertical="center" wrapText="1"/>
    </xf>
    <xf numFmtId="0" fontId="1" fillId="26" borderId="77" xfId="0" applyFont="1" applyFill="1" applyBorder="1" applyAlignment="1">
      <alignment vertical="center" wrapText="1"/>
    </xf>
    <xf numFmtId="3" fontId="1" fillId="10" borderId="76" xfId="0" applyNumberFormat="1" applyFont="1" applyFill="1" applyBorder="1" applyAlignment="1">
      <alignment horizontal="center" vertical="center" wrapText="1"/>
    </xf>
    <xf numFmtId="3" fontId="1" fillId="10" borderId="76" xfId="0" applyNumberFormat="1" applyFont="1" applyFill="1" applyBorder="1" applyAlignment="1">
      <alignment vertical="center" wrapText="1"/>
    </xf>
    <xf numFmtId="9" fontId="1" fillId="10" borderId="76" xfId="0" applyNumberFormat="1" applyFont="1" applyFill="1" applyBorder="1" applyAlignment="1">
      <alignment vertical="center" wrapText="1"/>
    </xf>
    <xf numFmtId="165" fontId="4" fillId="26" borderId="76" xfId="0" applyNumberFormat="1" applyFont="1" applyFill="1" applyBorder="1" applyAlignment="1">
      <alignment horizontal="center" vertical="center" wrapText="1"/>
    </xf>
    <xf numFmtId="0" fontId="4" fillId="28" borderId="96" xfId="0" applyFont="1" applyFill="1" applyBorder="1" applyAlignment="1">
      <alignment vertical="center" wrapText="1"/>
    </xf>
    <xf numFmtId="0" fontId="4" fillId="28" borderId="2" xfId="0" applyFont="1" applyFill="1" applyBorder="1" applyAlignment="1">
      <alignment horizontal="center" vertical="center" wrapText="1"/>
    </xf>
    <xf numFmtId="0" fontId="1" fillId="10" borderId="21" xfId="0" applyFont="1" applyFill="1" applyBorder="1" applyAlignment="1">
      <alignment vertical="center" wrapText="1"/>
    </xf>
    <xf numFmtId="0" fontId="4" fillId="28" borderId="2" xfId="0" applyFont="1" applyFill="1" applyBorder="1" applyAlignment="1">
      <alignment horizontal="center" vertical="center"/>
    </xf>
    <xf numFmtId="0" fontId="4" fillId="28" borderId="28" xfId="0" applyFont="1" applyFill="1" applyBorder="1" applyAlignment="1">
      <alignment horizontal="center" vertical="center"/>
    </xf>
    <xf numFmtId="0" fontId="1" fillId="10" borderId="28" xfId="0" applyFont="1" applyFill="1" applyBorder="1" applyAlignment="1">
      <alignment horizontal="center" vertical="center"/>
    </xf>
    <xf numFmtId="0" fontId="1" fillId="10" borderId="71" xfId="0" applyFont="1" applyFill="1" applyBorder="1" applyAlignment="1">
      <alignment horizontal="left" vertical="center" wrapText="1"/>
    </xf>
    <xf numFmtId="15" fontId="1" fillId="10" borderId="70" xfId="0" applyNumberFormat="1" applyFont="1" applyFill="1" applyBorder="1" applyAlignment="1">
      <alignment horizontal="center" vertical="center" wrapText="1"/>
    </xf>
    <xf numFmtId="0" fontId="1" fillId="10" borderId="5" xfId="0" applyFont="1" applyFill="1" applyBorder="1" applyAlignment="1">
      <alignment horizontal="center" vertical="center" wrapText="1"/>
    </xf>
    <xf numFmtId="0" fontId="4" fillId="28" borderId="64" xfId="0" applyFont="1" applyFill="1" applyBorder="1" applyAlignment="1">
      <alignment vertical="center" wrapText="1"/>
    </xf>
    <xf numFmtId="14" fontId="1" fillId="10" borderId="69" xfId="0" applyNumberFormat="1" applyFont="1" applyFill="1" applyBorder="1" applyAlignment="1">
      <alignment horizontal="center" vertical="center" wrapText="1"/>
    </xf>
    <xf numFmtId="0" fontId="1" fillId="10" borderId="2" xfId="0" applyFont="1" applyFill="1" applyBorder="1" applyAlignment="1" applyProtection="1">
      <alignment horizontal="left" vertical="center" wrapText="1"/>
      <protection locked="0"/>
    </xf>
    <xf numFmtId="9" fontId="1" fillId="26" borderId="23" xfId="0" applyNumberFormat="1" applyFont="1" applyFill="1" applyBorder="1" applyAlignment="1" applyProtection="1">
      <alignment horizontal="center" vertical="center" wrapText="1"/>
      <protection locked="0"/>
    </xf>
    <xf numFmtId="0" fontId="1" fillId="26" borderId="23" xfId="0" applyFont="1" applyFill="1" applyBorder="1" applyAlignment="1" applyProtection="1">
      <alignment horizontal="center" vertical="center" wrapText="1"/>
      <protection locked="0"/>
    </xf>
    <xf numFmtId="0" fontId="1" fillId="10" borderId="23" xfId="0" applyFont="1" applyFill="1" applyBorder="1" applyAlignment="1" applyProtection="1">
      <alignment horizontal="center" vertical="center" wrapText="1"/>
      <protection locked="0"/>
    </xf>
    <xf numFmtId="0" fontId="1" fillId="10" borderId="69" xfId="0" applyFont="1" applyFill="1" applyBorder="1" applyAlignment="1" applyProtection="1">
      <alignment horizontal="left" vertical="center" wrapText="1"/>
      <protection locked="0"/>
    </xf>
    <xf numFmtId="15" fontId="1" fillId="10" borderId="62" xfId="0" applyNumberFormat="1" applyFont="1" applyFill="1" applyBorder="1" applyAlignment="1" applyProtection="1">
      <alignment horizontal="center" vertical="center" wrapText="1"/>
      <protection locked="0"/>
    </xf>
    <xf numFmtId="9" fontId="1" fillId="26" borderId="2" xfId="0" applyNumberFormat="1" applyFont="1" applyFill="1" applyBorder="1" applyAlignment="1" applyProtection="1">
      <alignment horizontal="center" vertical="center" wrapText="1"/>
      <protection locked="0"/>
    </xf>
    <xf numFmtId="0" fontId="1" fillId="26" borderId="2" xfId="0" applyFont="1" applyFill="1" applyBorder="1" applyAlignment="1" applyProtection="1">
      <alignment horizontal="center" vertical="center" wrapText="1"/>
      <protection locked="0"/>
    </xf>
    <xf numFmtId="0" fontId="1" fillId="10" borderId="28" xfId="0" applyFont="1" applyFill="1" applyBorder="1" applyAlignment="1" applyProtection="1">
      <alignment horizontal="left" vertical="center" wrapText="1"/>
      <protection locked="0"/>
    </xf>
    <xf numFmtId="0" fontId="1" fillId="10" borderId="28" xfId="0" applyFont="1" applyFill="1" applyBorder="1" applyAlignment="1" applyProtection="1">
      <alignment horizontal="center" vertical="center" wrapText="1"/>
      <protection locked="0"/>
    </xf>
    <xf numFmtId="0" fontId="1" fillId="10" borderId="71" xfId="0" applyFont="1" applyFill="1" applyBorder="1" applyAlignment="1" applyProtection="1">
      <alignment horizontal="left" vertical="center" wrapText="1"/>
      <protection locked="0"/>
    </xf>
    <xf numFmtId="15" fontId="1" fillId="10" borderId="70" xfId="0" applyNumberFormat="1" applyFont="1" applyFill="1" applyBorder="1" applyAlignment="1" applyProtection="1">
      <alignment horizontal="center" vertical="center" wrapText="1"/>
      <protection locked="0"/>
    </xf>
    <xf numFmtId="0" fontId="1" fillId="10" borderId="69" xfId="0" applyFont="1" applyFill="1" applyBorder="1" applyAlignment="1" applyProtection="1">
      <alignment horizontal="center" vertical="center" wrapText="1"/>
      <protection locked="0"/>
    </xf>
    <xf numFmtId="0" fontId="4" fillId="28" borderId="98" xfId="0" applyFont="1" applyFill="1" applyBorder="1" applyAlignment="1">
      <alignment horizontal="justify" vertical="center"/>
    </xf>
    <xf numFmtId="0" fontId="1" fillId="10" borderId="28" xfId="0" applyFont="1" applyFill="1" applyBorder="1" applyAlignment="1">
      <alignment horizontal="justify" vertical="center"/>
    </xf>
    <xf numFmtId="9" fontId="1" fillId="26" borderId="28" xfId="0" applyNumberFormat="1" applyFont="1" applyFill="1" applyBorder="1" applyAlignment="1">
      <alignment horizontal="center" vertical="center" wrapText="1"/>
    </xf>
    <xf numFmtId="0" fontId="1" fillId="26" borderId="28" xfId="0" applyFont="1" applyFill="1" applyBorder="1" applyAlignment="1">
      <alignment horizontal="center" vertical="center" wrapText="1"/>
    </xf>
    <xf numFmtId="0" fontId="1" fillId="26" borderId="52" xfId="0" applyFont="1" applyFill="1" applyBorder="1" applyAlignment="1" applyProtection="1">
      <alignment horizontal="center" vertical="center" wrapText="1"/>
      <protection locked="0"/>
    </xf>
    <xf numFmtId="0" fontId="1" fillId="26" borderId="54" xfId="0" applyFont="1" applyFill="1" applyBorder="1" applyAlignment="1" applyProtection="1">
      <alignment horizontal="center" vertical="center" wrapText="1"/>
      <protection locked="0"/>
    </xf>
    <xf numFmtId="0" fontId="1" fillId="26" borderId="39" xfId="0" applyFont="1" applyFill="1" applyBorder="1" applyAlignment="1" applyProtection="1">
      <alignment horizontal="center" vertical="center" wrapText="1"/>
      <protection locked="0"/>
    </xf>
    <xf numFmtId="0" fontId="1" fillId="26" borderId="4" xfId="0" applyFont="1" applyFill="1" applyBorder="1" applyAlignment="1" applyProtection="1">
      <alignment horizontal="center" vertical="center" wrapText="1"/>
      <protection locked="0"/>
    </xf>
    <xf numFmtId="0" fontId="1" fillId="26" borderId="55" xfId="0" applyFont="1" applyFill="1" applyBorder="1" applyAlignment="1" applyProtection="1">
      <alignment horizontal="center" vertical="center" wrapText="1"/>
      <protection locked="0"/>
    </xf>
    <xf numFmtId="0" fontId="1" fillId="26" borderId="6" xfId="0" applyFont="1" applyFill="1" applyBorder="1" applyAlignment="1" applyProtection="1">
      <alignment horizontal="center" vertical="center" wrapText="1"/>
      <protection locked="0"/>
    </xf>
    <xf numFmtId="0" fontId="1" fillId="26" borderId="34" xfId="0" applyFont="1" applyFill="1" applyBorder="1" applyAlignment="1" applyProtection="1">
      <alignment horizontal="center" vertical="center" wrapText="1"/>
      <protection locked="0"/>
    </xf>
    <xf numFmtId="0" fontId="1" fillId="26" borderId="56" xfId="0" applyFont="1" applyFill="1" applyBorder="1" applyAlignment="1" applyProtection="1">
      <alignment horizontal="center" vertical="center" wrapText="1"/>
      <protection locked="0"/>
    </xf>
    <xf numFmtId="0" fontId="1" fillId="26" borderId="53" xfId="0" applyFont="1" applyFill="1" applyBorder="1" applyAlignment="1" applyProtection="1">
      <alignment horizontal="center" vertical="center" wrapText="1"/>
      <protection locked="0"/>
    </xf>
    <xf numFmtId="0" fontId="1" fillId="26" borderId="28" xfId="0" applyFont="1" applyFill="1" applyBorder="1" applyAlignment="1" applyProtection="1">
      <alignment horizontal="center" vertical="center" wrapText="1"/>
      <protection locked="0"/>
    </xf>
    <xf numFmtId="0" fontId="1" fillId="26" borderId="57" xfId="0" applyFont="1" applyFill="1" applyBorder="1" applyAlignment="1" applyProtection="1">
      <alignment horizontal="center" vertical="center" wrapText="1"/>
      <protection locked="0"/>
    </xf>
    <xf numFmtId="0" fontId="1" fillId="26" borderId="33" xfId="0" applyFont="1" applyFill="1" applyBorder="1" applyAlignment="1" applyProtection="1">
      <alignment horizontal="center" vertical="center" wrapText="1"/>
      <protection locked="0"/>
    </xf>
    <xf numFmtId="0" fontId="1" fillId="26" borderId="8" xfId="0" applyFont="1" applyFill="1" applyBorder="1" applyAlignment="1" applyProtection="1">
      <alignment horizontal="center" vertical="center" wrapText="1"/>
      <protection locked="0"/>
    </xf>
    <xf numFmtId="0" fontId="1" fillId="26" borderId="58" xfId="0" applyFont="1" applyFill="1" applyBorder="1" applyAlignment="1" applyProtection="1">
      <alignment horizontal="center" vertical="center" wrapText="1"/>
      <protection locked="0"/>
    </xf>
    <xf numFmtId="0" fontId="1" fillId="26" borderId="59" xfId="0" applyFont="1" applyFill="1" applyBorder="1" applyAlignment="1" applyProtection="1">
      <alignment horizontal="center" vertical="center" wrapText="1"/>
      <protection locked="0"/>
    </xf>
    <xf numFmtId="14" fontId="1" fillId="26" borderId="4" xfId="0" applyNumberFormat="1" applyFont="1" applyFill="1" applyBorder="1" applyAlignment="1" applyProtection="1">
      <alignment horizontal="center" vertical="center" wrapText="1"/>
      <protection locked="0"/>
    </xf>
    <xf numFmtId="0" fontId="44" fillId="26" borderId="2" xfId="0" applyFont="1" applyFill="1" applyBorder="1" applyAlignment="1" applyProtection="1">
      <alignment horizontal="center" vertical="center" wrapText="1"/>
      <protection locked="0"/>
    </xf>
    <xf numFmtId="0" fontId="44" fillId="26" borderId="6" xfId="0" applyFont="1" applyFill="1" applyBorder="1" applyAlignment="1" applyProtection="1">
      <alignment horizontal="center" vertical="center" wrapText="1"/>
      <protection locked="0"/>
    </xf>
    <xf numFmtId="0" fontId="2" fillId="26" borderId="4" xfId="0" applyFont="1" applyFill="1" applyBorder="1" applyAlignment="1" applyProtection="1">
      <alignment horizontal="center" vertical="center" wrapText="1"/>
      <protection locked="0"/>
    </xf>
    <xf numFmtId="0" fontId="2" fillId="26" borderId="57" xfId="0" applyFont="1" applyFill="1" applyBorder="1" applyAlignment="1" applyProtection="1">
      <alignment horizontal="center" vertical="center" wrapText="1"/>
      <protection locked="0"/>
    </xf>
    <xf numFmtId="0" fontId="2" fillId="26" borderId="6" xfId="0" applyFont="1" applyFill="1" applyBorder="1" applyAlignment="1" applyProtection="1">
      <alignment horizontal="center" vertical="center" wrapText="1"/>
      <protection locked="0"/>
    </xf>
    <xf numFmtId="0" fontId="2" fillId="26" borderId="34" xfId="0" applyFont="1" applyFill="1" applyBorder="1" applyAlignment="1" applyProtection="1">
      <alignment horizontal="center" vertical="center" wrapText="1"/>
      <protection locked="0"/>
    </xf>
    <xf numFmtId="0" fontId="2" fillId="26" borderId="58" xfId="0" applyFont="1" applyFill="1" applyBorder="1" applyAlignment="1" applyProtection="1">
      <alignment horizontal="center" vertical="center" wrapText="1"/>
      <protection locked="0"/>
    </xf>
    <xf numFmtId="0" fontId="2" fillId="26" borderId="53" xfId="0" applyFont="1" applyFill="1" applyBorder="1" applyAlignment="1" applyProtection="1">
      <alignment horizontal="center" vertical="center" wrapText="1"/>
      <protection locked="0"/>
    </xf>
    <xf numFmtId="0" fontId="2" fillId="26" borderId="28" xfId="0" applyFont="1" applyFill="1" applyBorder="1" applyAlignment="1" applyProtection="1">
      <alignment horizontal="center" vertical="center" wrapText="1"/>
      <protection locked="0"/>
    </xf>
    <xf numFmtId="0" fontId="2" fillId="26" borderId="52" xfId="0" applyFont="1" applyFill="1" applyBorder="1" applyAlignment="1" applyProtection="1">
      <alignment horizontal="center" vertical="center" wrapText="1"/>
      <protection locked="0"/>
    </xf>
    <xf numFmtId="0" fontId="2" fillId="26" borderId="59" xfId="0" applyFont="1" applyFill="1" applyBorder="1" applyAlignment="1" applyProtection="1">
      <alignment horizontal="center" vertical="center" wrapText="1"/>
      <protection locked="0"/>
    </xf>
    <xf numFmtId="0" fontId="2" fillId="26" borderId="39" xfId="0" applyFont="1" applyFill="1" applyBorder="1" applyAlignment="1" applyProtection="1">
      <alignment horizontal="center" vertical="center" wrapText="1"/>
      <protection locked="0"/>
    </xf>
    <xf numFmtId="15" fontId="1" fillId="26" borderId="8" xfId="0" applyNumberFormat="1" applyFont="1" applyFill="1" applyBorder="1" applyAlignment="1" applyProtection="1">
      <alignment horizontal="center" vertical="center" wrapText="1"/>
      <protection locked="0"/>
    </xf>
    <xf numFmtId="15" fontId="1" fillId="26" borderId="6" xfId="0" applyNumberFormat="1" applyFont="1" applyFill="1" applyBorder="1" applyAlignment="1" applyProtection="1">
      <alignment horizontal="center" vertical="center" wrapText="1"/>
      <protection locked="0"/>
    </xf>
    <xf numFmtId="15" fontId="1" fillId="26" borderId="53" xfId="0" applyNumberFormat="1" applyFont="1" applyFill="1" applyBorder="1" applyAlignment="1" applyProtection="1">
      <alignment horizontal="center" vertical="center" wrapText="1"/>
      <protection locked="0"/>
    </xf>
    <xf numFmtId="15" fontId="1" fillId="26" borderId="4" xfId="0" applyNumberFormat="1" applyFont="1" applyFill="1" applyBorder="1" applyAlignment="1" applyProtection="1">
      <alignment horizontal="center" vertical="center" wrapText="1"/>
      <protection locked="0"/>
    </xf>
    <xf numFmtId="15" fontId="2" fillId="26" borderId="6" xfId="0" applyNumberFormat="1" applyFont="1" applyFill="1" applyBorder="1" applyAlignment="1" applyProtection="1">
      <alignment horizontal="center" vertical="center" wrapText="1"/>
      <protection locked="0"/>
    </xf>
    <xf numFmtId="15" fontId="2" fillId="26" borderId="53" xfId="0" applyNumberFormat="1" applyFont="1" applyFill="1" applyBorder="1" applyAlignment="1" applyProtection="1">
      <alignment horizontal="center" vertical="center" wrapText="1"/>
      <protection locked="0"/>
    </xf>
    <xf numFmtId="15" fontId="2" fillId="26" borderId="8" xfId="0" applyNumberFormat="1" applyFont="1" applyFill="1" applyBorder="1" applyAlignment="1" applyProtection="1">
      <alignment horizontal="center" vertical="center" wrapText="1"/>
      <protection locked="0"/>
    </xf>
    <xf numFmtId="0" fontId="4" fillId="9" borderId="60" xfId="0" applyFont="1" applyFill="1" applyBorder="1" applyAlignment="1" applyProtection="1">
      <alignment horizontal="center" vertical="center" wrapText="1"/>
      <protection locked="0"/>
    </xf>
    <xf numFmtId="0" fontId="4" fillId="9" borderId="38" xfId="0" applyFont="1" applyFill="1" applyBorder="1" applyAlignment="1" applyProtection="1">
      <alignment horizontal="center" vertical="center" wrapText="1"/>
      <protection locked="0"/>
    </xf>
    <xf numFmtId="0" fontId="4" fillId="9" borderId="27" xfId="0" applyFont="1" applyFill="1" applyBorder="1" applyAlignment="1" applyProtection="1">
      <alignment horizontal="center" vertical="center" wrapText="1"/>
      <protection locked="0"/>
    </xf>
    <xf numFmtId="0" fontId="4" fillId="9" borderId="40" xfId="0" applyFont="1" applyFill="1" applyBorder="1" applyAlignment="1" applyProtection="1">
      <alignment horizontal="center" vertical="center" wrapText="1"/>
      <protection locked="0"/>
    </xf>
    <xf numFmtId="14" fontId="1" fillId="26" borderId="2" xfId="0" applyNumberFormat="1" applyFont="1" applyFill="1" applyBorder="1" applyAlignment="1" applyProtection="1">
      <alignment horizontal="center" vertical="center" wrapText="1"/>
      <protection locked="0"/>
    </xf>
    <xf numFmtId="14" fontId="57" fillId="26" borderId="4" xfId="11" applyNumberFormat="1" applyFill="1" applyBorder="1" applyAlignment="1" applyProtection="1">
      <alignment horizontal="center" vertical="center" wrapText="1"/>
      <protection locked="0"/>
    </xf>
    <xf numFmtId="0" fontId="57" fillId="26" borderId="6" xfId="12" applyFill="1" applyBorder="1" applyAlignment="1" applyProtection="1">
      <alignment horizontal="center" vertical="center" wrapText="1"/>
      <protection locked="0"/>
    </xf>
    <xf numFmtId="0" fontId="57" fillId="26" borderId="4" xfId="12" applyFill="1" applyBorder="1" applyAlignment="1" applyProtection="1">
      <alignment horizontal="center" vertical="center" wrapText="1"/>
      <protection locked="0"/>
    </xf>
    <xf numFmtId="0" fontId="1" fillId="26" borderId="2" xfId="0" applyFont="1" applyFill="1" applyBorder="1" applyAlignment="1" applyProtection="1">
      <alignment horizontal="left" vertical="center" wrapText="1"/>
      <protection locked="0"/>
    </xf>
    <xf numFmtId="0" fontId="1" fillId="26" borderId="2" xfId="0" applyFont="1" applyFill="1" applyBorder="1" applyAlignment="1" applyProtection="1">
      <alignment vertical="center" wrapText="1"/>
      <protection locked="0"/>
    </xf>
    <xf numFmtId="0" fontId="1" fillId="26" borderId="23" xfId="0" applyFont="1" applyFill="1" applyBorder="1" applyAlignment="1" applyProtection="1">
      <alignment horizontal="left" vertical="center" wrapText="1"/>
      <protection locked="0"/>
    </xf>
    <xf numFmtId="14" fontId="57" fillId="26" borderId="4" xfId="12" applyNumberFormat="1" applyFill="1" applyBorder="1" applyAlignment="1" applyProtection="1">
      <alignment horizontal="center" vertical="center" wrapText="1"/>
      <protection locked="0"/>
    </xf>
    <xf numFmtId="0" fontId="14" fillId="5" borderId="115" xfId="2" applyFont="1" applyFill="1" applyBorder="1" applyAlignment="1">
      <alignment horizontal="center" vertical="center" wrapText="1"/>
    </xf>
    <xf numFmtId="0" fontId="14" fillId="5" borderId="116" xfId="2" applyFont="1" applyFill="1" applyBorder="1" applyAlignment="1">
      <alignment horizontal="center" vertical="center" wrapText="1"/>
    </xf>
    <xf numFmtId="0" fontId="14" fillId="5" borderId="117" xfId="2" applyFont="1" applyFill="1" applyBorder="1" applyAlignment="1">
      <alignment horizontal="center" vertical="center" wrapText="1"/>
    </xf>
    <xf numFmtId="0" fontId="18" fillId="0" borderId="0" xfId="2" quotePrefix="1" applyFont="1" applyAlignment="1">
      <alignment horizontal="left" vertical="center" wrapText="1"/>
    </xf>
    <xf numFmtId="0" fontId="18" fillId="2" borderId="0" xfId="2" quotePrefix="1" applyFont="1" applyFill="1" applyAlignment="1">
      <alignment horizontal="left" vertical="center" wrapText="1"/>
    </xf>
    <xf numFmtId="0" fontId="41" fillId="2" borderId="9" xfId="2" quotePrefix="1" applyFont="1" applyFill="1" applyBorder="1" applyAlignment="1">
      <alignment horizontal="left" vertical="center" wrapText="1"/>
    </xf>
    <xf numFmtId="0" fontId="18" fillId="32" borderId="67" xfId="2" applyFont="1" applyFill="1" applyBorder="1" applyAlignment="1">
      <alignment horizontal="left" vertical="center" wrapText="1"/>
    </xf>
    <xf numFmtId="0" fontId="18" fillId="32" borderId="65" xfId="2" applyFont="1" applyFill="1" applyBorder="1" applyAlignment="1">
      <alignment horizontal="left" vertical="center" wrapText="1"/>
    </xf>
    <xf numFmtId="0" fontId="18" fillId="32" borderId="11" xfId="2" applyFont="1" applyFill="1" applyBorder="1" applyAlignment="1">
      <alignment horizontal="left" vertical="center" wrapText="1"/>
    </xf>
    <xf numFmtId="0" fontId="48" fillId="19" borderId="84" xfId="0" applyFont="1" applyFill="1" applyBorder="1" applyAlignment="1">
      <alignment horizontal="left" vertical="center" wrapText="1"/>
    </xf>
    <xf numFmtId="0" fontId="47" fillId="20" borderId="67" xfId="2" applyFont="1" applyFill="1" applyBorder="1" applyAlignment="1">
      <alignment horizontal="left" vertical="center" wrapText="1"/>
    </xf>
    <xf numFmtId="0" fontId="47" fillId="20" borderId="65" xfId="2" applyFont="1" applyFill="1" applyBorder="1" applyAlignment="1">
      <alignment horizontal="left" vertical="center" wrapText="1"/>
    </xf>
    <xf numFmtId="0" fontId="18" fillId="2" borderId="0" xfId="2" applyFont="1" applyFill="1" applyAlignment="1">
      <alignment horizontal="left" vertical="center" wrapText="1"/>
    </xf>
    <xf numFmtId="0" fontId="48" fillId="23" borderId="84" xfId="0" applyFont="1" applyFill="1" applyBorder="1" applyAlignment="1">
      <alignment horizontal="left" vertical="center" wrapText="1"/>
    </xf>
    <xf numFmtId="0" fontId="47" fillId="21" borderId="84" xfId="0" applyFont="1" applyFill="1" applyBorder="1" applyAlignment="1">
      <alignment horizontal="left" vertical="center" wrapText="1"/>
    </xf>
    <xf numFmtId="0" fontId="18" fillId="32" borderId="51" xfId="2" applyFont="1" applyFill="1" applyBorder="1" applyAlignment="1">
      <alignment horizontal="left" vertical="center" wrapText="1"/>
    </xf>
    <xf numFmtId="0" fontId="18" fillId="32" borderId="109" xfId="2" applyFont="1" applyFill="1" applyBorder="1" applyAlignment="1">
      <alignment horizontal="left" vertical="center" wrapText="1"/>
    </xf>
    <xf numFmtId="0" fontId="18" fillId="32" borderId="31" xfId="2" applyFont="1" applyFill="1" applyBorder="1" applyAlignment="1">
      <alignment horizontal="left" vertical="center" wrapText="1"/>
    </xf>
    <xf numFmtId="0" fontId="48" fillId="17" borderId="67" xfId="0" applyFont="1" applyFill="1" applyBorder="1" applyAlignment="1" applyProtection="1">
      <alignment horizontal="left" vertical="center" wrapText="1"/>
      <protection locked="0"/>
    </xf>
    <xf numFmtId="0" fontId="48" fillId="17" borderId="65" xfId="0" applyFont="1" applyFill="1" applyBorder="1" applyAlignment="1" applyProtection="1">
      <alignment horizontal="left" vertical="center" wrapText="1"/>
      <protection locked="0"/>
    </xf>
    <xf numFmtId="0" fontId="47" fillId="29" borderId="67" xfId="2" applyFont="1" applyFill="1" applyBorder="1" applyAlignment="1">
      <alignment horizontal="left" vertical="center" wrapText="1"/>
    </xf>
    <xf numFmtId="0" fontId="47" fillId="29" borderId="65" xfId="2" applyFont="1" applyFill="1" applyBorder="1" applyAlignment="1">
      <alignment horizontal="left" vertical="center" wrapText="1"/>
    </xf>
    <xf numFmtId="0" fontId="47" fillId="29" borderId="11" xfId="2" applyFont="1" applyFill="1" applyBorder="1" applyAlignment="1">
      <alignment horizontal="left" vertical="center" wrapText="1"/>
    </xf>
    <xf numFmtId="0" fontId="47" fillId="20" borderId="11" xfId="2" applyFont="1" applyFill="1" applyBorder="1" applyAlignment="1">
      <alignment horizontal="left" vertical="center" wrapText="1"/>
    </xf>
    <xf numFmtId="0" fontId="47" fillId="30" borderId="107" xfId="2" applyFont="1" applyFill="1" applyBorder="1" applyAlignment="1">
      <alignment horizontal="left" vertical="center" wrapText="1"/>
    </xf>
    <xf numFmtId="0" fontId="47" fillId="30" borderId="102" xfId="2" applyFont="1" applyFill="1" applyBorder="1" applyAlignment="1">
      <alignment horizontal="left" vertical="center" wrapText="1"/>
    </xf>
    <xf numFmtId="0" fontId="47" fillId="30" borderId="16" xfId="2" applyFont="1" applyFill="1" applyBorder="1" applyAlignment="1">
      <alignment horizontal="left" vertical="center" wrapText="1"/>
    </xf>
    <xf numFmtId="0" fontId="48" fillId="19" borderId="110" xfId="0" applyFont="1" applyFill="1" applyBorder="1" applyAlignment="1">
      <alignment horizontal="left" vertical="center" wrapText="1"/>
    </xf>
    <xf numFmtId="0" fontId="48" fillId="19" borderId="65" xfId="0" applyFont="1" applyFill="1" applyBorder="1" applyAlignment="1">
      <alignment horizontal="left" vertical="center" wrapText="1"/>
    </xf>
    <xf numFmtId="0" fontId="48" fillId="19" borderId="112" xfId="0" applyFont="1" applyFill="1" applyBorder="1" applyAlignment="1">
      <alignment horizontal="left" vertical="center" wrapText="1"/>
    </xf>
    <xf numFmtId="0" fontId="48" fillId="19" borderId="11" xfId="0" applyFont="1" applyFill="1" applyBorder="1" applyAlignment="1">
      <alignment horizontal="left" vertical="center" wrapText="1"/>
    </xf>
    <xf numFmtId="0" fontId="47" fillId="20" borderId="50" xfId="2" applyFont="1" applyFill="1" applyBorder="1" applyAlignment="1">
      <alignment horizontal="left" vertical="center" wrapText="1"/>
    </xf>
    <xf numFmtId="0" fontId="47" fillId="20" borderId="109" xfId="2" applyFont="1" applyFill="1" applyBorder="1" applyAlignment="1">
      <alignment horizontal="left" vertical="center" wrapText="1"/>
    </xf>
    <xf numFmtId="0" fontId="47" fillId="20" borderId="31" xfId="2" applyFont="1" applyFill="1" applyBorder="1" applyAlignment="1">
      <alignment horizontal="left" vertical="center" wrapText="1"/>
    </xf>
    <xf numFmtId="0" fontId="48" fillId="19" borderId="49" xfId="0" applyFont="1" applyFill="1" applyBorder="1" applyAlignment="1">
      <alignment horizontal="left" vertical="center" wrapText="1"/>
    </xf>
    <xf numFmtId="0" fontId="48" fillId="19" borderId="102" xfId="0" applyFont="1" applyFill="1" applyBorder="1" applyAlignment="1">
      <alignment horizontal="left" vertical="center" wrapText="1"/>
    </xf>
    <xf numFmtId="0" fontId="47" fillId="30" borderId="104" xfId="2" applyFont="1" applyFill="1" applyBorder="1" applyAlignment="1">
      <alignment horizontal="left" vertical="center" wrapText="1"/>
    </xf>
    <xf numFmtId="0" fontId="47" fillId="30" borderId="106" xfId="2" applyFont="1" applyFill="1" applyBorder="1" applyAlignment="1">
      <alignment horizontal="left" vertical="center" wrapText="1"/>
    </xf>
    <xf numFmtId="0" fontId="47" fillId="30" borderId="84" xfId="2" applyFont="1" applyFill="1" applyBorder="1" applyAlignment="1">
      <alignment horizontal="left" vertical="center" wrapText="1"/>
    </xf>
    <xf numFmtId="0" fontId="47" fillId="22" borderId="102" xfId="0" applyFont="1" applyFill="1" applyBorder="1" applyAlignment="1">
      <alignment horizontal="left" vertical="center" wrapText="1"/>
    </xf>
    <xf numFmtId="0" fontId="47" fillId="22" borderId="103" xfId="0" applyFont="1" applyFill="1" applyBorder="1" applyAlignment="1">
      <alignment horizontal="left" vertical="center" wrapText="1"/>
    </xf>
    <xf numFmtId="0" fontId="47" fillId="22" borderId="105" xfId="0" applyFont="1" applyFill="1" applyBorder="1" applyAlignment="1">
      <alignment horizontal="left" vertical="center" wrapText="1"/>
    </xf>
    <xf numFmtId="0" fontId="47" fillId="22" borderId="106" xfId="0" applyFont="1" applyFill="1" applyBorder="1" applyAlignment="1">
      <alignment horizontal="left" vertical="center" wrapText="1"/>
    </xf>
    <xf numFmtId="0" fontId="47" fillId="22" borderId="104" xfId="0" applyFont="1" applyFill="1" applyBorder="1" applyAlignment="1">
      <alignment horizontal="left" vertical="center" wrapText="1"/>
    </xf>
    <xf numFmtId="0" fontId="48" fillId="17" borderId="110" xfId="0" applyFont="1" applyFill="1" applyBorder="1" applyAlignment="1" applyProtection="1">
      <alignment horizontal="left" vertical="center" wrapText="1"/>
      <protection locked="0"/>
    </xf>
    <xf numFmtId="0" fontId="48" fillId="24" borderId="84" xfId="0" applyFont="1" applyFill="1" applyBorder="1" applyAlignment="1" applyProtection="1">
      <alignment horizontal="left" vertical="center" wrapText="1"/>
      <protection locked="0"/>
    </xf>
    <xf numFmtId="0" fontId="47" fillId="29" borderId="49" xfId="2" applyFont="1" applyFill="1" applyBorder="1" applyAlignment="1">
      <alignment horizontal="left" vertical="center" wrapText="1"/>
    </xf>
    <xf numFmtId="0" fontId="47" fillId="29" borderId="102" xfId="2" applyFont="1" applyFill="1" applyBorder="1" applyAlignment="1">
      <alignment horizontal="left" vertical="center" wrapText="1"/>
    </xf>
    <xf numFmtId="0" fontId="47" fillId="29" borderId="16" xfId="2" applyFont="1" applyFill="1" applyBorder="1" applyAlignment="1">
      <alignment horizontal="left" vertical="center" wrapText="1"/>
    </xf>
    <xf numFmtId="0" fontId="47" fillId="25" borderId="84" xfId="0" applyFont="1" applyFill="1" applyBorder="1" applyAlignment="1" applyProtection="1">
      <alignment horizontal="left" vertical="center" wrapText="1"/>
      <protection locked="0"/>
    </xf>
    <xf numFmtId="0" fontId="47" fillId="25" borderId="108" xfId="0" applyFont="1" applyFill="1" applyBorder="1" applyAlignment="1" applyProtection="1">
      <alignment horizontal="left" vertical="center" wrapText="1"/>
      <protection locked="0"/>
    </xf>
    <xf numFmtId="0" fontId="47" fillId="25" borderId="0" xfId="0" applyFont="1" applyFill="1" applyAlignment="1" applyProtection="1">
      <alignment horizontal="left" vertical="center" wrapText="1"/>
      <protection locked="0"/>
    </xf>
    <xf numFmtId="0" fontId="47" fillId="29" borderId="50" xfId="2" applyFont="1" applyFill="1" applyBorder="1" applyAlignment="1">
      <alignment horizontal="left" vertical="center" wrapText="1"/>
    </xf>
    <xf numFmtId="0" fontId="47" fillId="29" borderId="0" xfId="2" applyFont="1" applyFill="1" applyAlignment="1">
      <alignment horizontal="left" vertical="center" wrapText="1"/>
    </xf>
    <xf numFmtId="0" fontId="18" fillId="32" borderId="84" xfId="2" applyFont="1" applyFill="1" applyBorder="1" applyAlignment="1">
      <alignment horizontal="left" vertical="center" wrapText="1"/>
    </xf>
    <xf numFmtId="0" fontId="1" fillId="0" borderId="73" xfId="0" applyFont="1" applyBorder="1" applyAlignment="1" applyProtection="1">
      <alignment horizontal="center" vertical="center" wrapText="1"/>
      <protection locked="0"/>
    </xf>
    <xf numFmtId="0" fontId="1" fillId="0" borderId="74" xfId="0" applyFont="1" applyBorder="1" applyAlignment="1" applyProtection="1">
      <alignment horizontal="center" vertical="center" wrapText="1"/>
      <protection locked="0"/>
    </xf>
    <xf numFmtId="0" fontId="35" fillId="21" borderId="68" xfId="0" applyFont="1" applyFill="1" applyBorder="1" applyAlignment="1" applyProtection="1">
      <alignment horizontal="center" vertical="center" wrapText="1"/>
      <protection locked="0"/>
    </xf>
    <xf numFmtId="0" fontId="35" fillId="21" borderId="35" xfId="0" applyFont="1" applyFill="1" applyBorder="1" applyAlignment="1" applyProtection="1">
      <alignment horizontal="center" vertical="center" wrapText="1"/>
      <protection locked="0"/>
    </xf>
    <xf numFmtId="0" fontId="35" fillId="21" borderId="64" xfId="0" applyFont="1" applyFill="1" applyBorder="1" applyAlignment="1" applyProtection="1">
      <alignment horizontal="center" vertical="center" wrapText="1"/>
      <protection locked="0"/>
    </xf>
    <xf numFmtId="0" fontId="35" fillId="21" borderId="63" xfId="0" applyFont="1" applyFill="1" applyBorder="1" applyAlignment="1" applyProtection="1">
      <alignment horizontal="center" vertical="center" wrapText="1"/>
      <protection locked="0"/>
    </xf>
    <xf numFmtId="0" fontId="33" fillId="19" borderId="13" xfId="0" applyFont="1" applyFill="1" applyBorder="1" applyAlignment="1" applyProtection="1">
      <alignment horizontal="center" vertical="center" wrapText="1"/>
      <protection locked="0"/>
    </xf>
    <xf numFmtId="0" fontId="33" fillId="23" borderId="84" xfId="0" applyFont="1" applyFill="1" applyBorder="1" applyAlignment="1" applyProtection="1">
      <alignment horizontal="center" vertical="center" wrapText="1"/>
      <protection locked="0"/>
    </xf>
    <xf numFmtId="0" fontId="33" fillId="23" borderId="49" xfId="0" applyFont="1" applyFill="1" applyBorder="1" applyAlignment="1" applyProtection="1">
      <alignment horizontal="center" vertical="center" wrapText="1"/>
      <protection locked="0"/>
    </xf>
    <xf numFmtId="0" fontId="33" fillId="23" borderId="50" xfId="0" applyFont="1" applyFill="1" applyBorder="1" applyAlignment="1" applyProtection="1">
      <alignment horizontal="center" vertical="center" wrapText="1"/>
      <protection locked="0"/>
    </xf>
    <xf numFmtId="0" fontId="33" fillId="23" borderId="81" xfId="0" applyFont="1" applyFill="1" applyBorder="1" applyAlignment="1" applyProtection="1">
      <alignment horizontal="center" vertical="center" wrapText="1"/>
      <protection locked="0"/>
    </xf>
    <xf numFmtId="0" fontId="33" fillId="19" borderId="12" xfId="0" applyFont="1" applyFill="1" applyBorder="1" applyAlignment="1" applyProtection="1">
      <alignment horizontal="center" vertical="center" wrapText="1"/>
      <protection locked="0"/>
    </xf>
    <xf numFmtId="0" fontId="33" fillId="19" borderId="14" xfId="0" applyFont="1" applyFill="1" applyBorder="1" applyAlignment="1" applyProtection="1">
      <alignment horizontal="center" vertical="center" wrapText="1"/>
      <protection locked="0"/>
    </xf>
    <xf numFmtId="0" fontId="35" fillId="21" borderId="80" xfId="0" applyFont="1" applyFill="1" applyBorder="1" applyAlignment="1" applyProtection="1">
      <alignment horizontal="center" vertical="center" wrapText="1"/>
      <protection locked="0"/>
    </xf>
    <xf numFmtId="0" fontId="31" fillId="22" borderId="88" xfId="0" applyFont="1" applyFill="1" applyBorder="1" applyAlignment="1" applyProtection="1">
      <alignment horizontal="center" vertical="center" wrapText="1"/>
      <protection locked="0"/>
    </xf>
    <xf numFmtId="0" fontId="31" fillId="22" borderId="89" xfId="0" applyFont="1" applyFill="1" applyBorder="1" applyAlignment="1" applyProtection="1">
      <alignment horizontal="center" vertical="center" wrapText="1"/>
      <protection locked="0"/>
    </xf>
    <xf numFmtId="0" fontId="31" fillId="22" borderId="90" xfId="0" applyFont="1" applyFill="1" applyBorder="1" applyAlignment="1" applyProtection="1">
      <alignment horizontal="center" vertical="center" wrapText="1"/>
      <protection locked="0"/>
    </xf>
    <xf numFmtId="0" fontId="31" fillId="22" borderId="86" xfId="0" applyFont="1" applyFill="1" applyBorder="1" applyAlignment="1" applyProtection="1">
      <alignment horizontal="center" vertical="center" wrapText="1"/>
      <protection locked="0"/>
    </xf>
    <xf numFmtId="0" fontId="31" fillId="22" borderId="87" xfId="0" applyFont="1" applyFill="1" applyBorder="1" applyAlignment="1" applyProtection="1">
      <alignment horizontal="center" vertical="center" wrapText="1"/>
      <protection locked="0"/>
    </xf>
    <xf numFmtId="0" fontId="31" fillId="22" borderId="91" xfId="0" applyFont="1" applyFill="1" applyBorder="1" applyAlignment="1" applyProtection="1">
      <alignment horizontal="center" vertical="center" wrapText="1"/>
      <protection locked="0"/>
    </xf>
    <xf numFmtId="0" fontId="31" fillId="22" borderId="92" xfId="0" applyFont="1" applyFill="1" applyBorder="1" applyAlignment="1" applyProtection="1">
      <alignment horizontal="center" vertical="center" wrapText="1"/>
      <protection locked="0"/>
    </xf>
    <xf numFmtId="0" fontId="33" fillId="18" borderId="49" xfId="0" applyFont="1" applyFill="1" applyBorder="1" applyAlignment="1" applyProtection="1">
      <alignment horizontal="center" vertical="center" wrapText="1"/>
      <protection locked="0"/>
    </xf>
    <xf numFmtId="0" fontId="33" fillId="18" borderId="50" xfId="0" applyFont="1" applyFill="1" applyBorder="1" applyAlignment="1" applyProtection="1">
      <alignment horizontal="center" vertical="center" wrapText="1"/>
      <protection locked="0"/>
    </xf>
    <xf numFmtId="0" fontId="33" fillId="18" borderId="51" xfId="0" applyFont="1" applyFill="1" applyBorder="1" applyAlignment="1" applyProtection="1">
      <alignment horizontal="center" vertical="center" wrapText="1"/>
      <protection locked="0"/>
    </xf>
    <xf numFmtId="0" fontId="33" fillId="18" borderId="93"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33" fillId="19" borderId="32" xfId="0" applyFont="1" applyFill="1" applyBorder="1" applyAlignment="1" applyProtection="1">
      <alignment horizontal="center" vertical="center" wrapText="1"/>
      <protection locked="0"/>
    </xf>
    <xf numFmtId="0" fontId="33" fillId="19" borderId="33" xfId="0" applyFont="1" applyFill="1" applyBorder="1" applyAlignment="1" applyProtection="1">
      <alignment horizontal="center" vertical="center" wrapText="1"/>
      <protection locked="0"/>
    </xf>
    <xf numFmtId="0" fontId="31" fillId="22" borderId="99" xfId="0" applyFont="1" applyFill="1" applyBorder="1" applyAlignment="1" applyProtection="1">
      <alignment horizontal="center" vertical="center" wrapText="1"/>
      <protection locked="0"/>
    </xf>
    <xf numFmtId="0" fontId="31" fillId="22" borderId="84" xfId="0" applyFont="1" applyFill="1" applyBorder="1" applyAlignment="1" applyProtection="1">
      <alignment horizontal="center" vertical="center" wrapText="1"/>
      <protection locked="0"/>
    </xf>
    <xf numFmtId="0" fontId="33" fillId="19" borderId="50" xfId="0" applyFont="1" applyFill="1" applyBorder="1" applyAlignment="1" applyProtection="1">
      <alignment horizontal="center" vertical="center" wrapText="1"/>
      <protection locked="0"/>
    </xf>
    <xf numFmtId="0" fontId="33" fillId="17" borderId="12" xfId="0" applyFont="1" applyFill="1" applyBorder="1" applyAlignment="1" applyProtection="1">
      <alignment horizontal="center" vertical="center" wrapText="1"/>
      <protection locked="0"/>
    </xf>
    <xf numFmtId="0" fontId="33" fillId="17" borderId="13" xfId="0" applyFont="1" applyFill="1" applyBorder="1" applyAlignment="1" applyProtection="1">
      <alignment horizontal="center" vertical="center" wrapText="1"/>
      <protection locked="0"/>
    </xf>
    <xf numFmtId="0" fontId="33" fillId="17" borderId="14" xfId="0" applyFont="1" applyFill="1" applyBorder="1" applyAlignment="1" applyProtection="1">
      <alignment horizontal="center" vertical="center" wrapText="1"/>
      <protection locked="0"/>
    </xf>
    <xf numFmtId="0" fontId="35" fillId="21" borderId="94" xfId="0" applyFont="1" applyFill="1" applyBorder="1" applyAlignment="1" applyProtection="1">
      <alignment horizontal="center" vertical="center" wrapText="1"/>
      <protection locked="0"/>
    </xf>
    <xf numFmtId="0" fontId="35" fillId="21" borderId="95" xfId="0" applyFont="1" applyFill="1" applyBorder="1" applyAlignment="1" applyProtection="1">
      <alignment horizontal="center" vertical="center" wrapText="1"/>
      <protection locked="0"/>
    </xf>
    <xf numFmtId="0" fontId="33" fillId="23" borderId="51" xfId="0" applyFont="1" applyFill="1" applyBorder="1" applyAlignment="1" applyProtection="1">
      <alignment horizontal="center" vertical="center" wrapText="1"/>
      <protection locked="0"/>
    </xf>
    <xf numFmtId="0" fontId="33" fillId="23" borderId="83" xfId="0" applyFont="1" applyFill="1" applyBorder="1" applyAlignment="1" applyProtection="1">
      <alignment horizontal="center" vertical="center" wrapText="1"/>
      <protection locked="0"/>
    </xf>
    <xf numFmtId="0" fontId="33" fillId="23" borderId="82" xfId="0" applyFont="1" applyFill="1" applyBorder="1" applyAlignment="1" applyProtection="1">
      <alignment horizontal="center" vertical="center" wrapText="1"/>
      <protection locked="0"/>
    </xf>
    <xf numFmtId="0" fontId="35" fillId="21" borderId="36" xfId="0" applyFont="1" applyFill="1" applyBorder="1" applyAlignment="1" applyProtection="1">
      <alignment horizontal="center" vertical="center" wrapText="1"/>
      <protection locked="0"/>
    </xf>
    <xf numFmtId="0" fontId="31" fillId="25" borderId="49" xfId="0" applyFont="1" applyFill="1" applyBorder="1" applyAlignment="1" applyProtection="1">
      <alignment horizontal="center" vertical="center" wrapText="1"/>
      <protection locked="0"/>
    </xf>
    <xf numFmtId="0" fontId="31" fillId="25" borderId="50" xfId="0" applyFont="1" applyFill="1" applyBorder="1" applyAlignment="1" applyProtection="1">
      <alignment horizontal="center" vertical="center" wrapText="1"/>
      <protection locked="0"/>
    </xf>
    <xf numFmtId="0" fontId="31" fillId="25" borderId="66" xfId="0" applyFont="1" applyFill="1" applyBorder="1" applyAlignment="1" applyProtection="1">
      <alignment horizontal="center" vertical="center" wrapText="1"/>
      <protection locked="0"/>
    </xf>
    <xf numFmtId="0" fontId="31" fillId="25" borderId="84" xfId="0" applyFont="1" applyFill="1" applyBorder="1" applyAlignment="1" applyProtection="1">
      <alignment horizontal="center" vertical="center" wrapText="1"/>
      <protection locked="0"/>
    </xf>
    <xf numFmtId="0" fontId="4" fillId="9" borderId="12"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wrapText="1"/>
      <protection locked="0"/>
    </xf>
    <xf numFmtId="0" fontId="4" fillId="9" borderId="14" xfId="0" applyFont="1" applyFill="1" applyBorder="1" applyAlignment="1" applyProtection="1">
      <alignment horizontal="center" vertical="center" wrapText="1"/>
      <protection locked="0"/>
    </xf>
    <xf numFmtId="0" fontId="31" fillId="25" borderId="85" xfId="0" applyFont="1" applyFill="1" applyBorder="1" applyAlignment="1" applyProtection="1">
      <alignment horizontal="center" vertical="center" wrapText="1"/>
      <protection locked="0"/>
    </xf>
    <xf numFmtId="0" fontId="15" fillId="0" borderId="40" xfId="0" applyFont="1" applyBorder="1" applyAlignment="1" applyProtection="1">
      <alignment horizontal="center" vertical="center" wrapText="1"/>
      <protection hidden="1"/>
    </xf>
    <xf numFmtId="0" fontId="42" fillId="4" borderId="17" xfId="0" applyFont="1" applyFill="1" applyBorder="1" applyAlignment="1" applyProtection="1">
      <alignment horizontal="center" vertical="center" textRotation="90" wrapText="1" readingOrder="1"/>
      <protection hidden="1"/>
    </xf>
    <xf numFmtId="0" fontId="42" fillId="4" borderId="17" xfId="0" applyFont="1" applyFill="1" applyBorder="1" applyAlignment="1" applyProtection="1">
      <alignment horizontal="center" vertical="center" wrapText="1" readingOrder="1"/>
      <protection hidden="1"/>
    </xf>
    <xf numFmtId="0" fontId="15" fillId="0" borderId="0" xfId="0" applyFont="1" applyAlignment="1" applyProtection="1">
      <alignment horizontal="center" vertical="center" wrapText="1"/>
      <protection hidden="1"/>
    </xf>
    <xf numFmtId="0" fontId="11" fillId="2" borderId="41" xfId="0" applyFont="1" applyFill="1" applyBorder="1" applyAlignment="1">
      <alignment horizontal="center" vertical="center" wrapText="1" readingOrder="1"/>
    </xf>
    <xf numFmtId="0" fontId="13" fillId="6" borderId="42" xfId="0" applyFont="1" applyFill="1" applyBorder="1" applyAlignment="1">
      <alignment horizontal="center" vertical="center" wrapText="1" readingOrder="1"/>
    </xf>
    <xf numFmtId="0" fontId="13" fillId="6" borderId="43" xfId="0" applyFont="1" applyFill="1" applyBorder="1" applyAlignment="1">
      <alignment horizontal="center" vertical="center" wrapText="1" readingOrder="1"/>
    </xf>
    <xf numFmtId="0" fontId="13" fillId="6" borderId="44" xfId="0" applyFont="1" applyFill="1" applyBorder="1" applyAlignment="1">
      <alignment horizontal="center" vertical="center" wrapText="1" readingOrder="1"/>
    </xf>
    <xf numFmtId="0" fontId="11" fillId="6" borderId="42" xfId="0" applyFont="1" applyFill="1" applyBorder="1" applyAlignment="1">
      <alignment horizontal="center" vertical="center" wrapText="1" readingOrder="1"/>
    </xf>
    <xf numFmtId="0" fontId="11" fillId="6" borderId="44" xfId="0" applyFont="1" applyFill="1" applyBorder="1" applyAlignment="1">
      <alignment horizontal="center" vertical="center" wrapText="1" readingOrder="1"/>
    </xf>
    <xf numFmtId="0" fontId="11" fillId="3" borderId="41" xfId="0" applyFont="1" applyFill="1" applyBorder="1" applyAlignment="1">
      <alignment horizontal="center" vertical="center" wrapText="1" readingOrder="1"/>
    </xf>
    <xf numFmtId="0" fontId="27" fillId="3" borderId="41" xfId="0" applyFont="1" applyFill="1" applyBorder="1" applyAlignment="1">
      <alignment horizontal="center" vertical="center" wrapText="1" readingOrder="1"/>
    </xf>
    <xf numFmtId="0" fontId="14" fillId="3" borderId="41" xfId="0" applyFont="1" applyFill="1" applyBorder="1" applyAlignment="1">
      <alignment horizontal="center" vertical="center" wrapText="1" readingOrder="1"/>
    </xf>
    <xf numFmtId="0" fontId="11" fillId="3" borderId="42" xfId="0" applyFont="1" applyFill="1" applyBorder="1" applyAlignment="1">
      <alignment horizontal="center" vertical="center" wrapText="1" readingOrder="1"/>
    </xf>
    <xf numFmtId="0" fontId="11" fillId="3" borderId="43" xfId="0" applyFont="1" applyFill="1" applyBorder="1" applyAlignment="1">
      <alignment horizontal="center" vertical="center" wrapText="1" readingOrder="1"/>
    </xf>
    <xf numFmtId="0" fontId="11" fillId="3" borderId="44" xfId="0" applyFont="1" applyFill="1" applyBorder="1" applyAlignment="1">
      <alignment horizontal="center" vertical="center" wrapText="1" readingOrder="1"/>
    </xf>
    <xf numFmtId="0" fontId="14" fillId="3" borderId="45" xfId="0" applyFont="1" applyFill="1" applyBorder="1" applyAlignment="1">
      <alignment horizontal="center" vertical="center" wrapText="1" readingOrder="1"/>
    </xf>
    <xf numFmtId="0" fontId="14" fillId="3" borderId="46" xfId="0" applyFont="1" applyFill="1" applyBorder="1" applyAlignment="1">
      <alignment horizontal="center" vertical="center" wrapText="1" readingOrder="1"/>
    </xf>
    <xf numFmtId="0" fontId="31" fillId="20" borderId="85" xfId="0" applyFont="1" applyFill="1" applyBorder="1" applyAlignment="1">
      <alignment horizontal="center" vertical="center" wrapText="1"/>
    </xf>
    <xf numFmtId="0" fontId="31" fillId="20" borderId="132" xfId="0" applyFont="1" applyFill="1" applyBorder="1" applyAlignment="1">
      <alignment horizontal="center" vertical="center" wrapText="1"/>
    </xf>
    <xf numFmtId="0" fontId="31" fillId="20" borderId="133" xfId="0" applyFont="1" applyFill="1" applyBorder="1" applyAlignment="1">
      <alignment horizontal="center"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22" fillId="0" borderId="72" xfId="0" applyFont="1" applyBorder="1" applyAlignment="1">
      <alignment horizontal="left" vertical="center" wrapText="1"/>
    </xf>
    <xf numFmtId="0" fontId="55" fillId="0" borderId="72" xfId="0" applyFont="1" applyBorder="1" applyAlignment="1">
      <alignment horizontal="center" vertical="center" wrapText="1"/>
    </xf>
    <xf numFmtId="0" fontId="55" fillId="0" borderId="135" xfId="0" applyFont="1" applyBorder="1" applyAlignment="1">
      <alignment horizontal="center" vertical="center" wrapText="1"/>
    </xf>
    <xf numFmtId="0" fontId="55" fillId="0" borderId="136" xfId="0" applyFont="1" applyBorder="1" applyAlignment="1">
      <alignment horizontal="center" vertical="center" wrapText="1"/>
    </xf>
    <xf numFmtId="0" fontId="55" fillId="0" borderId="137" xfId="0" applyFont="1" applyBorder="1" applyAlignment="1">
      <alignment horizontal="center" vertical="center" wrapText="1"/>
    </xf>
    <xf numFmtId="0" fontId="53" fillId="18" borderId="49" xfId="0" applyFont="1" applyFill="1" applyBorder="1" applyAlignment="1" applyProtection="1">
      <alignment horizontal="center" vertical="center" wrapText="1"/>
      <protection locked="0"/>
    </xf>
    <xf numFmtId="0" fontId="53" fillId="18" borderId="50" xfId="0" applyFont="1" applyFill="1" applyBorder="1" applyAlignment="1" applyProtection="1">
      <alignment horizontal="center" vertical="center" wrapText="1"/>
      <protection locked="0"/>
    </xf>
    <xf numFmtId="0" fontId="53" fillId="18" borderId="51" xfId="0" applyFont="1" applyFill="1" applyBorder="1" applyAlignment="1" applyProtection="1">
      <alignment horizontal="center" vertical="center" wrapText="1"/>
      <protection locked="0"/>
    </xf>
    <xf numFmtId="0" fontId="53" fillId="19" borderId="12" xfId="0" applyFont="1" applyFill="1" applyBorder="1" applyAlignment="1" applyProtection="1">
      <alignment horizontal="center" vertical="center" wrapText="1"/>
      <protection locked="0"/>
    </xf>
    <xf numFmtId="0" fontId="53" fillId="19" borderId="14" xfId="0" applyFont="1" applyFill="1" applyBorder="1" applyAlignment="1" applyProtection="1">
      <alignment horizontal="center" vertical="center" wrapText="1"/>
      <protection locked="0"/>
    </xf>
    <xf numFmtId="0" fontId="53" fillId="19" borderId="13" xfId="0" applyFont="1" applyFill="1" applyBorder="1" applyAlignment="1" applyProtection="1">
      <alignment horizontal="center" vertical="center" wrapText="1"/>
      <protection locked="0"/>
    </xf>
    <xf numFmtId="0" fontId="49" fillId="22" borderId="84" xfId="0" applyFont="1" applyFill="1" applyBorder="1" applyAlignment="1" applyProtection="1">
      <alignment horizontal="center" vertical="center" wrapText="1"/>
      <protection locked="0"/>
    </xf>
    <xf numFmtId="0" fontId="53" fillId="23" borderId="84" xfId="0" applyFont="1" applyFill="1" applyBorder="1" applyAlignment="1" applyProtection="1">
      <alignment horizontal="center" vertical="center" wrapText="1"/>
      <protection locked="0"/>
    </xf>
    <xf numFmtId="0" fontId="53" fillId="19" borderId="84" xfId="0" applyFont="1" applyFill="1" applyBorder="1" applyAlignment="1" applyProtection="1">
      <alignment horizontal="center" vertical="center" wrapText="1"/>
      <protection locked="0"/>
    </xf>
    <xf numFmtId="0" fontId="53" fillId="17" borderId="84" xfId="0" applyFont="1" applyFill="1" applyBorder="1" applyAlignment="1" applyProtection="1">
      <alignment horizontal="center" vertical="center" wrapText="1"/>
      <protection locked="0"/>
    </xf>
    <xf numFmtId="0" fontId="53" fillId="18" borderId="93" xfId="0" applyFont="1" applyFill="1" applyBorder="1" applyAlignment="1" applyProtection="1">
      <alignment horizontal="center" vertical="center" wrapText="1"/>
      <protection locked="0"/>
    </xf>
    <xf numFmtId="0" fontId="31" fillId="20" borderId="134" xfId="0" applyFont="1" applyFill="1" applyBorder="1" applyAlignment="1">
      <alignment horizontal="center" vertical="center" wrapText="1"/>
    </xf>
    <xf numFmtId="0" fontId="31" fillId="20" borderId="0" xfId="0" applyFont="1" applyFill="1" applyAlignment="1">
      <alignment horizontal="center" vertical="center" wrapText="1"/>
    </xf>
    <xf numFmtId="0" fontId="4" fillId="8" borderId="30" xfId="0" applyFont="1" applyFill="1" applyBorder="1" applyAlignment="1">
      <alignment horizontal="center" vertical="center"/>
    </xf>
    <xf numFmtId="165" fontId="1" fillId="35" borderId="0" xfId="0" applyNumberFormat="1" applyFont="1" applyFill="1" applyAlignment="1">
      <alignment horizontal="center" vertical="center" wrapText="1"/>
    </xf>
    <xf numFmtId="165" fontId="1" fillId="34" borderId="0" xfId="0" applyNumberFormat="1" applyFont="1" applyFill="1" applyAlignment="1" applyProtection="1">
      <alignment horizontal="center" vertical="center" wrapText="1" readingOrder="1"/>
      <protection hidden="1"/>
    </xf>
    <xf numFmtId="165" fontId="1" fillId="34" borderId="0" xfId="0" applyNumberFormat="1" applyFont="1" applyFill="1" applyAlignment="1">
      <alignment horizontal="center" vertical="center" wrapText="1"/>
    </xf>
    <xf numFmtId="165" fontId="1" fillId="36" borderId="0" xfId="0" applyNumberFormat="1" applyFont="1" applyFill="1" applyAlignment="1" applyProtection="1">
      <alignment horizontal="center" vertical="center" wrapText="1"/>
    </xf>
    <xf numFmtId="0" fontId="1" fillId="0" borderId="0" xfId="0" applyNumberFormat="1" applyFont="1" applyAlignment="1">
      <alignment horizontal="center" vertical="center" wrapText="1"/>
    </xf>
    <xf numFmtId="165" fontId="1" fillId="37" borderId="0" xfId="0" applyNumberFormat="1" applyFont="1" applyFill="1" applyAlignment="1">
      <alignment horizontal="center" vertical="center" wrapText="1"/>
    </xf>
  </cellXfs>
  <cellStyles count="13">
    <cellStyle name="Hipervínculo" xfId="12" builtinId="8"/>
    <cellStyle name="Hyperlink" xfId="11" xr:uid="{CA994B29-1A62-4806-8E30-A91E08CA94C1}"/>
    <cellStyle name="Millares" xfId="5" builtinId="3"/>
    <cellStyle name="Millares 2" xfId="8" xr:uid="{69D9F08F-7F6D-4C47-BDC5-5244B2D00735}"/>
    <cellStyle name="Millares 2 2" xfId="10" xr:uid="{27837969-787D-4CA4-B4E2-E2881C0255DD}"/>
    <cellStyle name="Millares 3" xfId="9" xr:uid="{F22DEECB-329E-44BE-BFD4-B72F92397071}"/>
    <cellStyle name="Normal" xfId="0" builtinId="0"/>
    <cellStyle name="Normal - Style1 2" xfId="2" xr:uid="{00000000-0005-0000-0000-000002000000}"/>
    <cellStyle name="Normal 10" xfId="6" xr:uid="{00000000-0005-0000-0000-000003000000}"/>
    <cellStyle name="Normal 2" xfId="4" xr:uid="{00000000-0005-0000-0000-000004000000}"/>
    <cellStyle name="Normal 2 10" xfId="7" xr:uid="{00000000-0005-0000-0000-000005000000}"/>
    <cellStyle name="Normal 2 2" xfId="3" xr:uid="{00000000-0005-0000-0000-000006000000}"/>
    <cellStyle name="Porcentaje" xfId="1" builtinId="5"/>
  </cellStyles>
  <dxfs count="387">
    <dxf>
      <alignment horizontal="center"/>
    </dxf>
    <dxf>
      <numFmt numFmtId="165" formatCode="0.0%"/>
    </dxf>
    <dxf>
      <alignment wrapText="1"/>
    </dxf>
    <dxf>
      <alignment wrapText="1"/>
    </dxf>
    <dxf>
      <alignment wrapText="1"/>
    </dxf>
    <dxf>
      <alignment wrapText="1"/>
    </dxf>
    <dxf>
      <alignment wrapText="1"/>
    </dxf>
    <dxf>
      <alignment wrapText="1"/>
    </dxf>
    <dxf>
      <font>
        <b val="0"/>
      </font>
    </dxf>
    <dxf>
      <alignment vertical="center"/>
    </dxf>
    <dxf>
      <alignment vertical="center"/>
    </dxf>
    <dxf>
      <alignment vertical="center"/>
    </dxf>
    <dxf>
      <alignment vertical="center"/>
    </dxf>
    <dxf>
      <alignment vertical="center"/>
    </dxf>
    <dxf>
      <alignment vertical="center"/>
    </dxf>
    <dxf>
      <font>
        <b val="0"/>
      </font>
    </dxf>
    <dxf>
      <fill>
        <patternFill>
          <fgColor theme="9" tint="0.39997558519241921"/>
        </patternFill>
      </fill>
    </dxf>
    <dxf>
      <fill>
        <patternFill>
          <fgColor rgb="FFFFFF99"/>
        </patternFill>
      </fill>
    </dxf>
    <dxf>
      <fill>
        <patternFill>
          <fgColor rgb="FFCCFFCC"/>
        </patternFill>
      </fill>
    </dxf>
    <dxf>
      <fill>
        <patternFill>
          <fgColor rgb="FFCCFFCC"/>
        </patternFill>
      </fill>
    </dxf>
    <dxf>
      <numFmt numFmtId="165"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center"/>
    </dxf>
    <dxf>
      <numFmt numFmtId="165" formatCode="0.0%"/>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fill>
        <patternFill>
          <fgColor rgb="FFCCFFCC"/>
        </patternFill>
      </fill>
    </dxf>
    <dxf>
      <fill>
        <patternFill>
          <fgColor rgb="FFCCFFCC"/>
        </patternFill>
      </fill>
    </dxf>
    <dxf>
      <fill>
        <patternFill>
          <fgColor rgb="FFFFFF99"/>
        </patternFill>
      </fill>
    </dxf>
    <dxf>
      <fill>
        <patternFill>
          <fgColor theme="8" tint="0.39997558519241921"/>
        </patternFill>
      </fill>
      <protection locked="1" hidden="0"/>
    </dxf>
    <dxf>
      <fill>
        <patternFill>
          <fgColor rgb="FFCCFFCC"/>
        </patternFill>
      </fill>
      <alignment readingOrder="1"/>
      <protection hidden="1"/>
    </dxf>
    <dxf>
      <fill>
        <patternFill>
          <fgColor theme="8" tint="0.39997558519241921"/>
        </patternFill>
      </fill>
      <protection locked="1" hidden="0"/>
    </dxf>
    <dxf>
      <numFmt numFmtId="165"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center"/>
    </dxf>
    <dxf>
      <numFmt numFmtId="165" formatCode="0.0%"/>
    </dxf>
    <dxf>
      <alignment wrapText="1"/>
    </dxf>
    <dxf>
      <alignment wrapText="1"/>
    </dxf>
    <dxf>
      <alignment wrapText="1"/>
    </dxf>
    <dxf>
      <alignment wrapText="1"/>
    </dxf>
    <dxf>
      <alignment wrapText="1"/>
    </dxf>
    <dxf>
      <alignment wrapText="1"/>
    </dxf>
    <dxf>
      <font>
        <b val="0"/>
      </font>
    </dxf>
    <dxf>
      <alignment vertical="center"/>
    </dxf>
    <dxf>
      <alignment vertical="center"/>
    </dxf>
    <dxf>
      <alignment vertical="center"/>
    </dxf>
    <dxf>
      <alignment vertical="center"/>
    </dxf>
    <dxf>
      <alignment vertical="center"/>
    </dxf>
    <dxf>
      <alignment vertical="center"/>
    </dxf>
    <dxf>
      <font>
        <b val="0"/>
      </font>
    </dxf>
    <dxf>
      <fill>
        <patternFill>
          <fgColor theme="9" tint="0.39997558519241921"/>
        </patternFill>
      </fill>
    </dxf>
    <dxf>
      <fill>
        <patternFill>
          <fgColor rgb="FFFFFF99"/>
        </patternFill>
      </fill>
    </dxf>
    <dxf>
      <fill>
        <patternFill>
          <fgColor rgb="FFCCFFCC"/>
        </patternFill>
      </fill>
    </dxf>
    <dxf>
      <fill>
        <patternFill>
          <fgColor rgb="FFCCFFCC"/>
        </patternFill>
      </fill>
    </dxf>
    <dxf>
      <numFmt numFmtId="165"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center"/>
    </dxf>
    <dxf>
      <numFmt numFmtId="165" formatCode="0.0%"/>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fill>
        <patternFill>
          <fgColor rgb="FFCCFFCC"/>
        </patternFill>
      </fill>
    </dxf>
    <dxf>
      <fill>
        <patternFill>
          <fgColor rgb="FFCCFFCC"/>
        </patternFill>
      </fill>
    </dxf>
    <dxf>
      <fill>
        <patternFill>
          <fgColor rgb="FFFFFF99"/>
        </patternFill>
      </fill>
    </dxf>
    <dxf>
      <fill>
        <patternFill>
          <fgColor theme="8" tint="0.39997558519241921"/>
        </patternFill>
      </fill>
      <protection locked="1" hidden="0"/>
    </dxf>
    <dxf>
      <fill>
        <patternFill>
          <fgColor rgb="FFCCFFCC"/>
        </patternFill>
      </fill>
      <alignment readingOrder="1"/>
      <protection hidden="1"/>
    </dxf>
    <dxf>
      <fill>
        <patternFill>
          <fgColor theme="8" tint="0.39997558519241921"/>
        </patternFill>
      </fill>
      <protection locked="1" hidden="0"/>
    </dxf>
    <dxf>
      <numFmt numFmtId="165"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bgColor theme="5" tint="0.39994506668294322"/>
        </patternFill>
      </fill>
    </dxf>
    <dxf>
      <fill>
        <patternFill>
          <bgColor theme="9" tint="0.39994506668294322"/>
        </patternFill>
      </fill>
    </dxf>
    <dxf>
      <fill>
        <patternFill>
          <bgColor rgb="FFFFFF99"/>
        </patternFill>
      </fill>
    </dxf>
    <dxf>
      <fill>
        <patternFill>
          <bgColor rgb="FFCCFFCC"/>
        </patternFill>
      </fill>
    </dxf>
    <dxf>
      <fill>
        <patternFill>
          <bgColor theme="5" tint="0.39994506668294322"/>
        </patternFill>
      </fill>
    </dxf>
    <dxf>
      <fill>
        <patternFill>
          <bgColor theme="9" tint="0.39994506668294322"/>
        </patternFill>
      </fill>
    </dxf>
    <dxf>
      <fill>
        <patternFill>
          <bgColor rgb="FFFFFF99"/>
        </patternFill>
      </fill>
    </dxf>
    <dxf>
      <fill>
        <patternFill>
          <bgColor rgb="FFCCFFCC"/>
        </patternFill>
      </fill>
    </dxf>
    <dxf>
      <fill>
        <patternFill>
          <bgColor theme="8" tint="0.39994506668294322"/>
        </patternFill>
      </fill>
    </dxf>
    <dxf>
      <fill>
        <patternFill>
          <bgColor theme="5" tint="0.39994506668294322"/>
        </patternFill>
      </fill>
    </dxf>
    <dxf>
      <fill>
        <patternFill>
          <bgColor theme="9" tint="0.39994506668294322"/>
        </patternFill>
      </fill>
    </dxf>
    <dxf>
      <fill>
        <patternFill>
          <bgColor rgb="FFFFFF99"/>
        </patternFill>
      </fill>
    </dxf>
    <dxf>
      <fill>
        <patternFill>
          <bgColor rgb="FFCCFFCC"/>
        </patternFill>
      </fill>
    </dxf>
    <dxf>
      <fill>
        <patternFill>
          <bgColor theme="8" tint="0.39994506668294322"/>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5" tint="0.39994506668294322"/>
        </patternFill>
      </fill>
    </dxf>
    <dxf>
      <fill>
        <patternFill>
          <bgColor theme="9" tint="0.39994506668294322"/>
        </patternFill>
      </fill>
    </dxf>
    <dxf>
      <fill>
        <patternFill>
          <bgColor rgb="FFFFFF99"/>
        </patternFill>
      </fill>
    </dxf>
    <dxf>
      <fill>
        <patternFill>
          <bgColor rgb="FFCCFFCC"/>
        </patternFill>
      </fill>
    </dxf>
    <dxf>
      <fill>
        <patternFill>
          <bgColor theme="5" tint="0.39994506668294322"/>
        </patternFill>
      </fill>
    </dxf>
    <dxf>
      <fill>
        <patternFill>
          <bgColor theme="9" tint="0.39994506668294322"/>
        </patternFill>
      </fill>
    </dxf>
    <dxf>
      <fill>
        <patternFill>
          <bgColor rgb="FFFFFF99"/>
        </patternFill>
      </fill>
    </dxf>
    <dxf>
      <fill>
        <patternFill>
          <bgColor rgb="FFCCFFCC"/>
        </patternFill>
      </fill>
    </dxf>
    <dxf>
      <fill>
        <patternFill>
          <bgColor theme="8" tint="0.39994506668294322"/>
        </patternFill>
      </fill>
    </dxf>
    <dxf>
      <fill>
        <patternFill>
          <bgColor theme="5" tint="0.39994506668294322"/>
        </patternFill>
      </fill>
    </dxf>
    <dxf>
      <fill>
        <patternFill>
          <bgColor theme="9" tint="0.39994506668294322"/>
        </patternFill>
      </fill>
    </dxf>
    <dxf>
      <fill>
        <patternFill>
          <bgColor rgb="FFFFFF99"/>
        </patternFill>
      </fill>
    </dxf>
    <dxf>
      <fill>
        <patternFill>
          <bgColor rgb="FFCCFFCC"/>
        </patternFill>
      </fill>
    </dxf>
    <dxf>
      <fill>
        <patternFill>
          <bgColor theme="8" tint="0.39994506668294322"/>
        </patternFill>
      </fill>
    </dxf>
    <dxf>
      <fill>
        <patternFill>
          <bgColor rgb="FFFFCC66"/>
        </patternFill>
      </fill>
    </dxf>
    <dxf>
      <fill>
        <patternFill>
          <bgColor theme="3" tint="0.7999816888943144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65" formatCode="0.0%"/>
    </dxf>
    <dxf>
      <fill>
        <patternFill>
          <fgColor theme="8" tint="0.39997558519241921"/>
        </patternFill>
      </fill>
      <protection locked="1" hidden="0"/>
    </dxf>
    <dxf>
      <fill>
        <patternFill>
          <fgColor rgb="FFCCFFCC"/>
        </patternFill>
      </fill>
      <alignment readingOrder="1"/>
      <protection hidden="1"/>
    </dxf>
    <dxf>
      <fill>
        <patternFill>
          <fgColor theme="8" tint="0.39997558519241921"/>
        </patternFill>
      </fill>
      <protection locked="1" hidden="0"/>
    </dxf>
    <dxf>
      <fill>
        <patternFill>
          <fgColor rgb="FFFFFF99"/>
        </patternFill>
      </fill>
    </dxf>
    <dxf>
      <fill>
        <patternFill>
          <fgColor rgb="FFCCFFCC"/>
        </patternFill>
      </fill>
    </dxf>
    <dxf>
      <fill>
        <patternFill>
          <fgColor rgb="FFCCFFCC"/>
        </patternFill>
      </fill>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numFmt numFmtId="165" formatCode="0.0%"/>
    </dxf>
    <dxf>
      <alignment horizont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65" formatCode="0.0%"/>
    </dxf>
    <dxf>
      <fill>
        <patternFill>
          <fgColor rgb="FFCCFFCC"/>
        </patternFill>
      </fill>
    </dxf>
    <dxf>
      <fill>
        <patternFill>
          <fgColor rgb="FFCCFFCC"/>
        </patternFill>
      </fill>
    </dxf>
    <dxf>
      <fill>
        <patternFill>
          <fgColor rgb="FFFFFF99"/>
        </patternFill>
      </fill>
    </dxf>
    <dxf>
      <fill>
        <patternFill>
          <fgColor theme="9" tint="0.39997558519241921"/>
        </patternFill>
      </fill>
    </dxf>
    <dxf>
      <font>
        <b val="0"/>
      </font>
    </dxf>
    <dxf>
      <alignment vertical="center"/>
    </dxf>
    <dxf>
      <alignment vertical="center"/>
    </dxf>
    <dxf>
      <alignment vertical="center"/>
    </dxf>
    <dxf>
      <alignment vertical="center"/>
    </dxf>
    <dxf>
      <alignment vertical="center"/>
    </dxf>
    <dxf>
      <alignment vertical="center"/>
    </dxf>
    <dxf>
      <font>
        <b val="0"/>
      </font>
    </dxf>
    <dxf>
      <alignment wrapText="1"/>
    </dxf>
    <dxf>
      <alignment wrapText="1"/>
    </dxf>
    <dxf>
      <alignment wrapText="1"/>
    </dxf>
    <dxf>
      <alignment wrapText="1"/>
    </dxf>
    <dxf>
      <alignment wrapText="1"/>
    </dxf>
    <dxf>
      <alignment wrapText="1"/>
    </dxf>
    <dxf>
      <numFmt numFmtId="165" formatCode="0.0%"/>
    </dxf>
    <dxf>
      <alignment horizontal="center"/>
    </dxf>
  </dxfs>
  <tableStyles count="0" defaultTableStyle="TableStyleMedium2" defaultPivotStyle="PivotStyleLight16"/>
  <colors>
    <mruColors>
      <color rgb="FFFFFF99"/>
      <color rgb="FFCC9900"/>
      <color rgb="FFCC6600"/>
      <color rgb="FFFFFFCC"/>
      <color rgb="FF996600"/>
      <color rgb="FFDDD9C4"/>
      <color rgb="FFCCFFCC"/>
      <color rgb="FFFFCC00"/>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504265</xdr:colOff>
      <xdr:row>1</xdr:row>
      <xdr:rowOff>78441</xdr:rowOff>
    </xdr:from>
    <xdr:to>
      <xdr:col>1</xdr:col>
      <xdr:colOff>1224265</xdr:colOff>
      <xdr:row>3</xdr:row>
      <xdr:rowOff>159706</xdr:rowOff>
    </xdr:to>
    <xdr:pic>
      <xdr:nvPicPr>
        <xdr:cNvPr id="2" name="Imagen 1">
          <a:extLst>
            <a:ext uri="{FF2B5EF4-FFF2-40B4-BE49-F238E27FC236}">
              <a16:creationId xmlns:a16="http://schemas.microsoft.com/office/drawing/2014/main" id="{72DC1CD9-AF5B-4968-B1CF-B6A878873B6B}"/>
            </a:ext>
          </a:extLst>
        </xdr:cNvPr>
        <xdr:cNvPicPr>
          <a:picLocks noChangeAspect="1"/>
        </xdr:cNvPicPr>
      </xdr:nvPicPr>
      <xdr:blipFill>
        <a:blip xmlns:r="http://schemas.openxmlformats.org/officeDocument/2006/relationships" r:embed="rId1"/>
        <a:stretch>
          <a:fillRect/>
        </a:stretch>
      </xdr:blipFill>
      <xdr:spPr>
        <a:xfrm>
          <a:off x="504265" y="297516"/>
          <a:ext cx="720000" cy="719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257734</xdr:colOff>
      <xdr:row>1</xdr:row>
      <xdr:rowOff>11206</xdr:rowOff>
    </xdr:from>
    <xdr:to>
      <xdr:col>1</xdr:col>
      <xdr:colOff>1000125</xdr:colOff>
      <xdr:row>3</xdr:row>
      <xdr:rowOff>152425</xdr:rowOff>
    </xdr:to>
    <xdr:pic>
      <xdr:nvPicPr>
        <xdr:cNvPr id="2" name="Imagen 1">
          <a:extLst>
            <a:ext uri="{FF2B5EF4-FFF2-40B4-BE49-F238E27FC236}">
              <a16:creationId xmlns:a16="http://schemas.microsoft.com/office/drawing/2014/main" id="{77F9183C-AB74-46BB-8A3F-8A4B3167417D}"/>
            </a:ext>
          </a:extLst>
        </xdr:cNvPr>
        <xdr:cNvPicPr>
          <a:picLocks noChangeAspect="1"/>
        </xdr:cNvPicPr>
      </xdr:nvPicPr>
      <xdr:blipFill>
        <a:blip xmlns:r="http://schemas.openxmlformats.org/officeDocument/2006/relationships" r:embed="rId1"/>
        <a:stretch>
          <a:fillRect/>
        </a:stretch>
      </xdr:blipFill>
      <xdr:spPr>
        <a:xfrm>
          <a:off x="514909" y="30256"/>
          <a:ext cx="742391" cy="6841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698597</xdr:colOff>
      <xdr:row>0</xdr:row>
      <xdr:rowOff>72738</xdr:rowOff>
    </xdr:from>
    <xdr:to>
      <xdr:col>1</xdr:col>
      <xdr:colOff>1670899</xdr:colOff>
      <xdr:row>0</xdr:row>
      <xdr:rowOff>1083254</xdr:rowOff>
    </xdr:to>
    <xdr:pic>
      <xdr:nvPicPr>
        <xdr:cNvPr id="4" name="Imagen 3" descr="Logotipo&#10;&#10;Descripción generada automáticamente">
          <a:extLst>
            <a:ext uri="{FF2B5EF4-FFF2-40B4-BE49-F238E27FC236}">
              <a16:creationId xmlns:a16="http://schemas.microsoft.com/office/drawing/2014/main" id="{405C2CD3-76F5-4718-8155-319F7F5605AC}"/>
            </a:ext>
            <a:ext uri="{147F2762-F138-4A5C-976F-8EAC2B608ADB}">
              <a16:predDERef xmlns:a16="http://schemas.microsoft.com/office/drawing/2014/main" pred="{F4441235-D5D0-8B57-E349-6BFAAF7187A3}"/>
            </a:ext>
          </a:extLst>
        </xdr:cNvPr>
        <xdr:cNvPicPr>
          <a:picLocks noChangeAspect="1"/>
        </xdr:cNvPicPr>
      </xdr:nvPicPr>
      <xdr:blipFill>
        <a:blip xmlns:r="http://schemas.openxmlformats.org/officeDocument/2006/relationships" r:embed="rId1"/>
        <a:stretch>
          <a:fillRect/>
        </a:stretch>
      </xdr:blipFill>
      <xdr:spPr>
        <a:xfrm>
          <a:off x="1044961" y="72738"/>
          <a:ext cx="972302" cy="1010516"/>
        </a:xfrm>
        <a:prstGeom prst="rect">
          <a:avLst/>
        </a:prstGeom>
      </xdr:spPr>
    </xdr:pic>
    <xdr:clientData/>
  </xdr:twoCellAnchor>
  <xdr:oneCellAnchor>
    <xdr:from>
      <xdr:col>15</xdr:col>
      <xdr:colOff>260694</xdr:colOff>
      <xdr:row>0</xdr:row>
      <xdr:rowOff>107374</xdr:rowOff>
    </xdr:from>
    <xdr:ext cx="972302" cy="971550"/>
    <xdr:pic>
      <xdr:nvPicPr>
        <xdr:cNvPr id="6" name="Imagen 5" descr="Logotipo&#10;&#10;Descripción generada automáticamente">
          <a:extLst>
            <a:ext uri="{FF2B5EF4-FFF2-40B4-BE49-F238E27FC236}">
              <a16:creationId xmlns:a16="http://schemas.microsoft.com/office/drawing/2014/main" id="{CE6B6ED9-6ABB-4F52-B18E-B85B02DE4033}"/>
            </a:ext>
            <a:ext uri="{147F2762-F138-4A5C-976F-8EAC2B608ADB}">
              <a16:predDERef xmlns:a16="http://schemas.microsoft.com/office/drawing/2014/main" pred="{F4441235-D5D0-8B57-E349-6BFAAF7187A3}"/>
            </a:ext>
          </a:extLst>
        </xdr:cNvPr>
        <xdr:cNvPicPr>
          <a:picLocks noChangeAspect="1"/>
        </xdr:cNvPicPr>
      </xdr:nvPicPr>
      <xdr:blipFill>
        <a:blip xmlns:r="http://schemas.openxmlformats.org/officeDocument/2006/relationships" r:embed="rId1"/>
        <a:stretch>
          <a:fillRect/>
        </a:stretch>
      </xdr:blipFill>
      <xdr:spPr>
        <a:xfrm>
          <a:off x="18358194" y="107374"/>
          <a:ext cx="972302" cy="9715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ARO%20Y%20CUERVO\2021\4.%20Documentos%20SIG\Evi\Res\Mapa%20de%20aseguramiento%20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uctura"/>
      <sheetName val="Diagnóstico_RR"/>
      <sheetName val="Segunda línea"/>
      <sheetName val="Mapa de Aseguramiento"/>
      <sheetName val="Control de cambios"/>
      <sheetName val="Formulas"/>
      <sheetName val="Hoja2"/>
    </sheetNames>
    <sheetDataSet>
      <sheetData sheetId="0"/>
      <sheetData sheetId="1"/>
      <sheetData sheetId="2"/>
      <sheetData sheetId="3"/>
      <sheetData sheetId="4"/>
      <sheetData sheetId="5"/>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Carolina Ramírez García" refreshedDate="45460.473790972224" createdVersion="8" refreshedVersion="8" minRefreshableVersion="3" recordCount="17" xr:uid="{2D2709E3-CA5A-4C22-8138-FB9D9FF57BC8}">
  <cacheSource type="worksheet">
    <worksheetSource ref="B5:Y22" sheet="1.MapaRiesgos"/>
  </cacheSource>
  <cacheFields count="24">
    <cacheField name="Proceso" numFmtId="0">
      <sharedItems count="13">
        <s v="Adquisiciones"/>
        <s v="Información y comunicación"/>
        <s v="Direccionamiento estratégico"/>
        <s v="Alianzas"/>
        <s v="Investigación"/>
        <s v="Formación"/>
        <s v="Evaluación independiente"/>
        <s v="Apropiación social del conocimiento y del patrimonio"/>
        <s v="Gestión del talento humano"/>
        <s v="Control Disciplinario"/>
        <s v="Contabilidad y presupuesto"/>
        <s v="Gestión de bienes y servicios"/>
        <s v="Mejoramiento continuo" u="1"/>
      </sharedItems>
    </cacheField>
    <cacheField name="Referencia " numFmtId="0">
      <sharedItems/>
    </cacheField>
    <cacheField name="Afectación_x000a__x000a_(Qué)" numFmtId="0">
      <sharedItems/>
    </cacheField>
    <cacheField name="Causa inmediata_x000a__x000a_(Cómo)" numFmtId="0">
      <sharedItems/>
    </cacheField>
    <cacheField name="Causa raíz_x000a__x000a_(Por qué)" numFmtId="0">
      <sharedItems/>
    </cacheField>
    <cacheField name="Descripción del riesgo" numFmtId="0">
      <sharedItems longText="1"/>
    </cacheField>
    <cacheField name="Clasificación del riesgo" numFmtId="0">
      <sharedItems/>
    </cacheField>
    <cacheField name="Frecuencia de la actividad que origina el riesgo_x000a_(Veces al año)" numFmtId="3">
      <sharedItems containsSemiMixedTypes="0" containsString="0" containsNumber="1" containsInteger="1" minValue="1" maxValue="242"/>
    </cacheField>
    <cacheField name="Unidad de medida de la actividad que origina el riesgo" numFmtId="3">
      <sharedItems longText="1"/>
    </cacheField>
    <cacheField name="Criterios de impacto _x000a_a) Económico: SMLMV_x000a_b) Reputacional: El riesgo afecta la imagen de..." numFmtId="9">
      <sharedItems/>
    </cacheField>
    <cacheField name="Probabilidad inherente" numFmtId="0">
      <sharedItems/>
    </cacheField>
    <cacheField name="Pi %" numFmtId="9">
      <sharedItems containsSemiMixedTypes="0" containsString="0" containsNumber="1" minValue="0.2" maxValue="0.6"/>
    </cacheField>
    <cacheField name="Impacto _x000a_inherente" numFmtId="9">
      <sharedItems/>
    </cacheField>
    <cacheField name="Ii %" numFmtId="9">
      <sharedItems containsSemiMixedTypes="0" containsString="0" containsNumber="1" minValue="0.4" maxValue="1"/>
    </cacheField>
    <cacheField name="Nivel de severidad inherente" numFmtId="0">
      <sharedItems count="3">
        <s v="Moderado"/>
        <s v="Extremo"/>
        <s v="Alto"/>
      </sharedItems>
    </cacheField>
    <cacheField name="Posición severidad (i)" numFmtId="0">
      <sharedItems containsSemiMixedTypes="0" containsString="0" containsNumber="1" containsInteger="1" minValue="5" maxValue="23"/>
    </cacheField>
    <cacheField name="Eficiencia en probabilidad" numFmtId="165">
      <sharedItems containsSemiMixedTypes="0" containsString="0" containsNumber="1" minValue="0" maxValue="0.44879999999999998"/>
    </cacheField>
    <cacheField name="Eficiencia en impacto" numFmtId="165">
      <sharedItems containsSemiMixedTypes="0" containsString="0" containsNumber="1" minValue="9.9999999999999978E-2" maxValue="0.26250000000000001"/>
    </cacheField>
    <cacheField name="Probabilidad residual" numFmtId="0">
      <sharedItems/>
    </cacheField>
    <cacheField name="Pr %" numFmtId="165">
      <sharedItems containsSemiMixedTypes="0" containsString="0" containsNumber="1" minValue="3.0239999999999996E-2" maxValue="0.6"/>
    </cacheField>
    <cacheField name="Impacto residual" numFmtId="9">
      <sharedItems/>
    </cacheField>
    <cacheField name="Ir %" numFmtId="165">
      <sharedItems containsSemiMixedTypes="0" containsString="0" containsNumber="1" minValue="0.30000000000000004" maxValue="0.75"/>
    </cacheField>
    <cacheField name="Nivel de severidad residual" numFmtId="0">
      <sharedItems count="3">
        <s v="Moderado"/>
        <s v="Alto"/>
        <s v="Bajo"/>
      </sharedItems>
    </cacheField>
    <cacheField name="Posición severidad (r) " numFmtId="0">
      <sharedItems containsSemiMixedTypes="0" containsString="0" containsNumber="1" containsInteger="1" minValue="3" maxValue="1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
  <r>
    <x v="0"/>
    <s v="ADQ-O1"/>
    <s v="reputacional"/>
    <s v="demoras en la suscripción de procesos contractuales"/>
    <s v="retrasos en la estructuración, revisión y aprobación del trámite precontractual"/>
    <s v="Posibilidad de afectación reputacional por demoras en la suscripción de procesos contractuales debido a retrasos en la estructuración, revisión y aprobación del trámite precontractual"/>
    <s v="Ejecución y administración de procesos"/>
    <n v="170"/>
    <s v="Estudios previos"/>
    <s v="La entidad con algunos usuarios de relevancia frente al logro de los objetivos"/>
    <s v="Media"/>
    <n v="0.6"/>
    <s v="Moderado"/>
    <n v="0.6"/>
    <x v="0"/>
    <n v="11"/>
    <n v="0.44879999999999998"/>
    <n v="0.15000000000000002"/>
    <s v="Muy Baja"/>
    <n v="0.1512"/>
    <s v="Moderado"/>
    <n v="0.44999999999999996"/>
    <x v="0"/>
    <n v="8"/>
  </r>
  <r>
    <x v="1"/>
    <s v="COM-O4"/>
    <s v="reputacional"/>
    <s v="mala percepción de los grupos de valor"/>
    <s v="calidad insuficiente para la atención de los servicios prestados por el ICC."/>
    <s v="Posibilidad de afectación reputacional por mala percepción de los grupos de valor debido a calidad insuficiente para la atención de los servicios prestados por el ICC."/>
    <s v="Usuarios, productos_x000a_y prácticas "/>
    <n v="4"/>
    <s v="Informes de PQRSDF donde se analizan los resultados de las encuestas de la percepción ciudadana"/>
    <s v="La entidad a nivel nacional, con efecto publicitarios sostenible a nivel país"/>
    <s v="Baja"/>
    <n v="0.4"/>
    <s v="Catastrófico"/>
    <n v="1"/>
    <x v="1"/>
    <n v="22"/>
    <n v="0.23200000000000004"/>
    <n v="0.25"/>
    <s v="Muy Baja"/>
    <n v="0.16799999999999998"/>
    <s v="Mayor"/>
    <n v="0.75"/>
    <x v="1"/>
    <n v="13"/>
  </r>
  <r>
    <x v="2"/>
    <s v="DIR-O3"/>
    <s v="económica"/>
    <s v="incumplimiento de los lineamientos normativos"/>
    <s v="desconocimiento de las normas vigentes que rige cada proceso"/>
    <s v="Posibilidad de afectación económica por incumplimiento de los lineamientos normativos debido a desconocimiento de las normas vigentes que rige cada proceso"/>
    <s v="Daños patrimonio público – omisión interna"/>
    <n v="12"/>
    <s v="Requerimientos administrativos de entidades externas"/>
    <s v="Entre 100 y 500 SMLMV"/>
    <s v="Baja"/>
    <n v="0.4"/>
    <s v="Mayor"/>
    <n v="0.8"/>
    <x v="2"/>
    <n v="16"/>
    <n v="0.23200000000000004"/>
    <n v="0.19999999999999996"/>
    <s v="Muy Baja"/>
    <n v="0.16799999999999998"/>
    <s v="Moderado"/>
    <n v="0.60000000000000009"/>
    <x v="0"/>
    <n v="8"/>
  </r>
  <r>
    <x v="1"/>
    <s v="COM-O1"/>
    <s v="reputacional"/>
    <s v="inoportunidad en la respuesta a las solicitudes presentadas por la ciudadanía"/>
    <s v="desatención o desconocimiento de los lineamientos establecidos en el reglamento interno de peticiones, quejas, reclamos, sugerencias, denuncias y felicitaciones (PQRSDF)"/>
    <s v="Posibilidad de afectación reputacional por inoportunidad en la respuesta a las solicitudes presentadas por la ciudadanía debido a desatención o desconocimiento de los lineamientos establecidos en el reglamento interno de peticiones, quejas, reclamos, sugerencias, denuncias y felicitaciones (PQRSDF)"/>
    <s v="Usuarios, productos_x000a_y prácticas "/>
    <n v="242"/>
    <s v="Días laborales del año"/>
    <s v="La entidad con algunos usuarios de relevancia frente al logro de los objetivos"/>
    <s v="Media"/>
    <n v="0.6"/>
    <s v="Moderado"/>
    <n v="0.6"/>
    <x v="0"/>
    <n v="11"/>
    <n v="0.34799999999999998"/>
    <n v="0.26250000000000001"/>
    <s v="Baja"/>
    <n v="0.252"/>
    <s v="Menor"/>
    <n v="0.33749999999999997"/>
    <x v="0"/>
    <n v="5"/>
  </r>
  <r>
    <x v="3"/>
    <s v="ALI-O1"/>
    <s v="reputacional"/>
    <s v="demora en la toma de decisiones para la celebración de acuerdos interinstitucionales"/>
    <s v="falta de gestión y revisión oportuna de las propuestas por parte de los actores intervinientes."/>
    <s v="Posibilidad de afectación reputacional por demora en la toma de decisiones para la celebración de acuerdos interinstitucionales debido a falta de gestión y revisión oportuna de las propuestas por parte de los actores intervinientes."/>
    <s v="Usuarios, productos y prácticas"/>
    <n v="4"/>
    <s v="Alianzas"/>
    <s v="La entidad con algunos usuarios de relevancia frente al logro de los objetivos"/>
    <s v="Baja"/>
    <n v="0.4"/>
    <s v="Moderado"/>
    <n v="0.6"/>
    <x v="0"/>
    <n v="10"/>
    <n v="0.23200000000000004"/>
    <n v="0.15000000000000002"/>
    <s v="Muy Baja"/>
    <n v="0.16799999999999998"/>
    <s v="Moderado"/>
    <n v="0.44999999999999996"/>
    <x v="0"/>
    <n v="8"/>
  </r>
  <r>
    <x v="4"/>
    <s v="INV-O1"/>
    <s v="reputacional"/>
    <s v="productos de investigación de los proyectos que no se entreguen a satisfacción"/>
    <s v="la falta de cumplimiento o seguimiento estipulados en los lineamientos del proceso investigativo"/>
    <s v="Posibilidad de afectación reputacional por productos de investigación de los proyectos que no se entreguen a satisfacción debido a la falta de cumplimiento o seguimiento estipulados en los lineamientos del proceso investigativo"/>
    <s v="Usuarios, productos y prácticas"/>
    <n v="32"/>
    <s v="Productos de investigación (Categorías de productos: Productos resultados de actividades de generación de nuevo conocimiento, de desarrollo tecnológico e innovación, de apropiación social del conocimiento y relacionadas con la Formación de Recurso Humano en CTeI)"/>
    <s v="La entidad a nivel nacional, con efecto publicitarios sostenible a nivel país"/>
    <s v="Media"/>
    <n v="0.6"/>
    <s v="Catastrófico"/>
    <n v="1"/>
    <x v="1"/>
    <n v="23"/>
    <n v="0.34799999999999998"/>
    <n v="0.25"/>
    <s v="Baja"/>
    <n v="0.252"/>
    <s v="Mayor"/>
    <n v="0.75"/>
    <x v="1"/>
    <n v="16"/>
  </r>
  <r>
    <x v="5"/>
    <s v="FOR-O1"/>
    <s v="reputacional"/>
    <s v="Incumplimiento del calendario académico"/>
    <s v="atrasos en la definición o ejecución del plan de adquisiciones para la contratación de docentes de las maestrías"/>
    <s v="Posibilidad de afectación reputacional por Incumplimiento del calendario académico debido a atrasos en la definición o ejecución del plan de adquisiciones para la contratación de docentes de las maestrías"/>
    <s v="Ejecución y administración de procesos"/>
    <n v="30"/>
    <s v="contratos de docentes"/>
    <s v="La entidad con algunos usuarios de relevancia frente al logro de los objetivos"/>
    <s v="Media"/>
    <n v="0.6"/>
    <s v="Moderado"/>
    <n v="0.6"/>
    <x v="0"/>
    <n v="11"/>
    <n v="0.18"/>
    <n v="0.15000000000000002"/>
    <s v="Media"/>
    <n v="0.42"/>
    <s v="Moderado"/>
    <n v="0.44999999999999996"/>
    <x v="0"/>
    <n v="11"/>
  </r>
  <r>
    <x v="6"/>
    <s v="EVA-O1"/>
    <s v="reputacional"/>
    <s v="emitir conclusiones erróneas en los informes"/>
    <s v="falta de verificación y revisión de evidencias, criterios o datos; o inobservancia de la normativa vigente"/>
    <s v="Posibilidad de afectación reputacional por emitir conclusiones erróneas en los informes debido a falta de verificación y revisión de evidencias, criterios o datos; o inobservancia de la normativa vigente"/>
    <s v="Ejecución y administración de procesos"/>
    <n v="50"/>
    <s v="Informes"/>
    <s v="La entidad con algunos usuarios de relevancia frente al logro de los objetivos"/>
    <s v="Media"/>
    <n v="0.6"/>
    <s v="Moderado"/>
    <n v="0.6"/>
    <x v="0"/>
    <n v="11"/>
    <n v="0.44879999999999998"/>
    <n v="0.26250000000000001"/>
    <s v="Muy Baja"/>
    <n v="0.1512"/>
    <s v="Menor"/>
    <n v="0.33749999999999997"/>
    <x v="2"/>
    <n v="3"/>
  </r>
  <r>
    <x v="7"/>
    <s v="APR-O1"/>
    <s v="reputacional"/>
    <s v="publicaciones con falencias en la edición en sus diferentes soportes"/>
    <s v="falta de parámetros para la revisión de las actividades y seguimiento a la edición, corrección de estilo, diagramación, impresión y digitalización según especificaciones de las bibliotecas, colecciones y series editoriales existentes"/>
    <s v="Posibilidad de afectación reputacional por publicaciones con falencias en la edición en sus diferentes soportes debido a falta de parámetros para la revisión de las actividades y seguimiento a la edición, corrección de estilo, diagramación, impresión y digitalización según especificaciones de las bibliotecas, colecciones y series editoriales existentes"/>
    <s v="Usuarios, productos y prácticas"/>
    <n v="50"/>
    <s v="Actividades de edición, corrección de estilo, diagramación,  impresión y digitalización"/>
    <s v="La entidad a nivel nacional, con efecto publicitarios sostenible a nivel país"/>
    <s v="Media"/>
    <n v="0.6"/>
    <s v="Catastrófico"/>
    <n v="1"/>
    <x v="1"/>
    <n v="23"/>
    <n v="0.42359999999999998"/>
    <n v="0.25"/>
    <s v="Muy Baja"/>
    <n v="0.1764"/>
    <s v="Mayor"/>
    <n v="0.75"/>
    <x v="1"/>
    <n v="13"/>
  </r>
  <r>
    <x v="8"/>
    <s v="DES-O1"/>
    <s v="económica"/>
    <s v="liquidación errónea del valor mensual de los salarios de los funcionarios de planta "/>
    <s v="desconocimiento de normatividad o fallas en el software de nómina"/>
    <s v="Posibilidad de afectación económica por liquidación errónea del valor mensual de los salarios de los funcionarios de planta  debido a desconocimiento de normatividad o fallas en el software de nómina"/>
    <s v="Daños activos físicos - eventos externos"/>
    <n v="15"/>
    <s v="Nóminas realizadas en el año"/>
    <s v="Entre 100 y 500 SMLMV"/>
    <s v="Baja"/>
    <n v="0.4"/>
    <s v="Mayor"/>
    <n v="0.8"/>
    <x v="2"/>
    <n v="16"/>
    <n v="0.23200000000000004"/>
    <n v="0.19999999999999996"/>
    <s v="Muy Baja"/>
    <n v="0.16799999999999998"/>
    <s v="Moderado"/>
    <n v="0.60000000000000009"/>
    <x v="0"/>
    <n v="8"/>
  </r>
  <r>
    <x v="2"/>
    <s v="DIR-O2"/>
    <s v="reputacional"/>
    <s v="la pérdida de la renovación de las condiciones de calidad institucional"/>
    <s v="la falta de implementación del plan institucional de autoevaluación durante la vigencia de la certificación"/>
    <s v="Posibilidad de afectación reputacional por la pérdida de la renovación de las condiciones de calidad institucional debido a la falta de implementación del plan institucional de autoevaluación durante la vigencia de la certificación"/>
    <s v="Ejecución y administración de procesos"/>
    <n v="1"/>
    <s v="Cronograma de actividades del plan institucional de autoevaluación"/>
    <s v="La entidad a nivel nacional, con efecto publicitarios sostenible a nivel país"/>
    <s v="Muy Baja"/>
    <n v="0.2"/>
    <s v="Catastrófico"/>
    <n v="1"/>
    <x v="1"/>
    <n v="21"/>
    <n v="0.16976000000000002"/>
    <n v="0.25"/>
    <s v="Muy Baja"/>
    <n v="3.0239999999999996E-2"/>
    <s v="Mayor"/>
    <n v="0.75"/>
    <x v="1"/>
    <n v="13"/>
  </r>
  <r>
    <x v="9"/>
    <s v="DIS-O1"/>
    <s v="reputacional"/>
    <s v="ruptura de reserva por pérdida o desorganización de expedientes"/>
    <s v="descuido del profesional especializado de Control Interno Disciplinario que tiene la custodia de los mismos"/>
    <s v="Posibilidad de afectación reputacional por ruptura de reserva por pérdida o desorganización de expedientes debido a descuido del profesional especializado de Control Interno Disciplinario que tiene la custodia de los mismos"/>
    <s v="Ejecución y administración de procesos"/>
    <n v="30"/>
    <s v="Expedientes"/>
    <s v="La entidad con algunos usuarios de relevancia frente al logro de los objetivos"/>
    <s v="Media"/>
    <n v="0.6"/>
    <s v="Moderado"/>
    <n v="0.6"/>
    <x v="0"/>
    <n v="11"/>
    <n v="0.42359999999999998"/>
    <n v="0.26250000000000001"/>
    <s v="Muy Baja"/>
    <n v="0.1764"/>
    <s v="Menor"/>
    <n v="0.33749999999999997"/>
    <x v="2"/>
    <n v="3"/>
  </r>
  <r>
    <x v="5"/>
    <s v="FOR-O2"/>
    <s v="reputacional"/>
    <s v="la pérdida de la renovación de los registros calificados de los programas de Maestría"/>
    <s v="la falta de ejecución del plan anual de autoevaluación definido para la vigencia de siete años del registro calificado otorgado a los programas de Maestría"/>
    <s v="Posibilidad de afectación reputacional por la pérdida de la renovación de los registros calificados de los programas de Maestría debido a la falta de ejecución del plan anual de autoevaluación definido para la vigencia de siete años del registro calificado otorgado a los programas de Maestría"/>
    <s v="Ejecución y administración de procesos"/>
    <n v="5"/>
    <s v="Cronograma de actividades del plan anual de autoevaluación de los cinco programas de Maestría del ICC"/>
    <s v="La entidad a nivel nacional, con efecto publicitarios sostenible a nivel país"/>
    <s v="Baja"/>
    <n v="0.4"/>
    <s v="Catastrófico"/>
    <n v="1"/>
    <x v="1"/>
    <n v="22"/>
    <n v="0.23200000000000004"/>
    <n v="0.25"/>
    <s v="Muy Baja"/>
    <n v="0.16799999999999998"/>
    <s v="Mayor"/>
    <n v="0.75"/>
    <x v="1"/>
    <n v="13"/>
  </r>
  <r>
    <x v="10"/>
    <s v="PRE-O1"/>
    <s v="económica"/>
    <s v="inoportunidad en la presentación de los reportes o informes tributarios, contables o normativos de nivel nacional o distrital"/>
    <s v="falta de planificación, monitoreo y actualización de los cronogramas y plazos establecidos por los entes externos"/>
    <s v="Posibilidad de afectación económica por inoportunidad en la presentación de los reportes o informes tributarios, contables o normativos de nivel nacional o distrital debido a falta de planificación, monitoreo y actualización de los cronogramas y plazos establecidos por los entes externos"/>
    <s v="Daños patrimonio público – omisión interna"/>
    <n v="12"/>
    <s v="Declaraciones tributarias y contribuciones"/>
    <s v="Entre 10 y 50 SMLMV"/>
    <s v="Baja"/>
    <n v="0.4"/>
    <s v="Menor"/>
    <n v="0.4"/>
    <x v="0"/>
    <n v="5"/>
    <n v="0.23200000000000004"/>
    <n v="9.9999999999999978E-2"/>
    <s v="Muy Baja"/>
    <n v="0.16799999999999998"/>
    <s v="Menor"/>
    <n v="0.30000000000000004"/>
    <x v="2"/>
    <n v="3"/>
  </r>
  <r>
    <x v="11"/>
    <s v="ADM-O1"/>
    <s v="reputacional"/>
    <s v="registros inadecuados en el aplicativo websafi"/>
    <s v="inconsistencias en los documentos que presentan para realizar ingresos de bienes muebles y publicaciones"/>
    <s v="Posibilidad de afectación reputacional por registros inadecuados en el aplicativo websafi debido a inconsistencias en los documentos que presentan para realizar ingresos de bienes muebles y publicaciones"/>
    <s v="Ejecución y administración de procesos"/>
    <n v="150"/>
    <s v="Comprobante de Ingreso "/>
    <s v="La entidad con algunos usuarios de relevancia frente al logro de los objetivos"/>
    <s v="Media"/>
    <n v="0.6"/>
    <s v="Moderado"/>
    <n v="0.6"/>
    <x v="0"/>
    <n v="11"/>
    <n v="0.34799999999999998"/>
    <n v="0.15000000000000002"/>
    <s v="Baja"/>
    <n v="0.252"/>
    <s v="Moderado"/>
    <n v="0.44999999999999996"/>
    <x v="0"/>
    <n v="10"/>
  </r>
  <r>
    <x v="11"/>
    <s v="ADM-O2"/>
    <s v="económica"/>
    <s v="daños en los equipos tecnológicos"/>
    <s v="intermitencia en el suministro de energía eléctrica en las sedes del ICC"/>
    <s v="Posibilidad de afectación económica por daños en los equipos tecnológicos debido a intermitencia en el suministro de energía eléctrica en las sedes del ICC"/>
    <s v="Fallas tecnológicas"/>
    <n v="30"/>
    <s v="Equipos tecnológicos"/>
    <s v="Entre 50 y 100 SMLMV"/>
    <s v="Media"/>
    <n v="0.6"/>
    <s v="Moderado"/>
    <n v="0.6"/>
    <x v="0"/>
    <n v="11"/>
    <n v="0.24"/>
    <n v="0.15000000000000002"/>
    <s v="Baja"/>
    <n v="0.36"/>
    <s v="Moderado"/>
    <n v="0.44999999999999996"/>
    <x v="0"/>
    <n v="10"/>
  </r>
  <r>
    <x v="4"/>
    <s v="INV-O2"/>
    <s v="reputacional"/>
    <s v="la mención inadecuada u omisión del rol institucional en la financiación de las investigaciones"/>
    <s v="la falta de lineamientos sobre la mención o participación del ICC"/>
    <s v="Posibilidad de afectación reputacional por la mención inadecuada u omisión del rol institucional en la financiación de las investigaciones debido a la falta de lineamientos sobre la mención o participación del ICC"/>
    <s v="Usuarios, productos y prácticas"/>
    <n v="32"/>
    <s v="Productos de investigación (Categorías de productos: Productos resultados de actividades de generación de nuevo conocimiento, de desarrollo tecnológico e innovación, de apropiación social del conocimiento y relacionadas con la Formación de Recurso Humano en CTeI)"/>
    <s v="La entidad a nivel nacional, con efecto publicitarios sostenible a nivel país"/>
    <s v="Media"/>
    <n v="0.6"/>
    <s v="Catastrófico"/>
    <n v="1"/>
    <x v="1"/>
    <n v="23"/>
    <n v="0"/>
    <n v="0.25"/>
    <s v="Media"/>
    <n v="0.6"/>
    <s v="Mayor"/>
    <n v="0.75"/>
    <x v="1"/>
    <n v="1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B424280-4BC6-46AC-86FD-A8A9A8535046}" name="TablaDinámica3" cacheId="1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Proceso">
  <location ref="A21:D34" firstHeaderRow="0" firstDataRow="1" firstDataCol="1"/>
  <pivotFields count="24">
    <pivotField axis="axisRow" showAll="0" sortType="descending">
      <items count="14">
        <item x="0"/>
        <item x="3"/>
        <item x="7"/>
        <item x="10"/>
        <item x="9"/>
        <item x="2"/>
        <item x="6"/>
        <item x="5"/>
        <item x="11"/>
        <item x="8"/>
        <item x="1"/>
        <item x="4"/>
        <item m="1" x="12"/>
        <item t="default"/>
      </items>
      <autoSortScope>
        <pivotArea dataOnly="0" outline="0" fieldPosition="0">
          <references count="1">
            <reference field="4294967294" count="1" selected="0">
              <x v="2"/>
            </reference>
          </references>
        </pivotArea>
      </autoSortScope>
    </pivotField>
    <pivotField showAll="0"/>
    <pivotField showAll="0"/>
    <pivotField showAll="0"/>
    <pivotField showAll="0"/>
    <pivotField showAll="0"/>
    <pivotField showAll="0"/>
    <pivotField numFmtId="3" showAll="0"/>
    <pivotField showAll="0"/>
    <pivotField showAll="0"/>
    <pivotField showAll="0"/>
    <pivotField dataField="1" numFmtId="9" showAll="0"/>
    <pivotField showAll="0"/>
    <pivotField numFmtId="9" showAll="0"/>
    <pivotField showAll="0"/>
    <pivotField showAll="0"/>
    <pivotField dataField="1" numFmtId="165" showAll="0"/>
    <pivotField numFmtId="165" showAll="0"/>
    <pivotField showAll="0"/>
    <pivotField dataField="1" numFmtId="165" showAll="0"/>
    <pivotField showAll="0"/>
    <pivotField numFmtId="165" showAll="0"/>
    <pivotField showAll="0"/>
    <pivotField showAll="0"/>
  </pivotFields>
  <rowFields count="1">
    <field x="0"/>
  </rowFields>
  <rowItems count="13">
    <i>
      <x v="6"/>
    </i>
    <i>
      <x/>
    </i>
    <i>
      <x v="2"/>
    </i>
    <i>
      <x v="4"/>
    </i>
    <i>
      <x v="8"/>
    </i>
    <i>
      <x v="10"/>
    </i>
    <i>
      <x v="9"/>
    </i>
    <i>
      <x v="1"/>
    </i>
    <i>
      <x v="3"/>
    </i>
    <i>
      <x v="7"/>
    </i>
    <i>
      <x v="5"/>
    </i>
    <i>
      <x v="11"/>
    </i>
    <i t="grand">
      <x/>
    </i>
  </rowItems>
  <colFields count="1">
    <field x="-2"/>
  </colFields>
  <colItems count="3">
    <i>
      <x/>
    </i>
    <i i="1">
      <x v="1"/>
    </i>
    <i i="2">
      <x v="2"/>
    </i>
  </colItems>
  <dataFields count="3">
    <dataField name="Promedio de Pi %" fld="11" subtotal="average" baseField="0" baseItem="0" numFmtId="165"/>
    <dataField name="Promedio de Pr %" fld="19" subtotal="average" baseField="0" baseItem="2"/>
    <dataField name="Promedio de Eficiencia en probabilidad" fld="16" subtotal="average" baseField="0" baseItem="10"/>
  </dataFields>
  <formats count="27">
    <format dxfId="297">
      <pivotArea outline="0" collapsedLevelsAreSubtotals="1" fieldPosition="0"/>
    </format>
    <format dxfId="296">
      <pivotArea outline="0" collapsedLevelsAreSubtotals="1" fieldPosition="0"/>
    </format>
    <format dxfId="295">
      <pivotArea type="all" dataOnly="0" outline="0" fieldPosition="0"/>
    </format>
    <format dxfId="294">
      <pivotArea outline="0" collapsedLevelsAreSubtotals="1" fieldPosition="0"/>
    </format>
    <format dxfId="293">
      <pivotArea field="0" type="button" dataOnly="0" labelOnly="1" outline="0" axis="axisRow" fieldPosition="0"/>
    </format>
    <format dxfId="292">
      <pivotArea dataOnly="0" labelOnly="1" fieldPosition="0">
        <references count="1">
          <reference field="0" count="0"/>
        </references>
      </pivotArea>
    </format>
    <format dxfId="291">
      <pivotArea dataOnly="0" labelOnly="1" grandRow="1" outline="0" fieldPosition="0"/>
    </format>
    <format dxfId="290">
      <pivotArea dataOnly="0" labelOnly="1" outline="0" fieldPosition="0">
        <references count="1">
          <reference field="4294967294" count="3">
            <x v="0"/>
            <x v="1"/>
            <x v="2"/>
          </reference>
        </references>
      </pivotArea>
    </format>
    <format dxfId="289">
      <pivotArea type="all" dataOnly="0" outline="0" fieldPosition="0"/>
    </format>
    <format dxfId="288">
      <pivotArea outline="0" collapsedLevelsAreSubtotals="1" fieldPosition="0"/>
    </format>
    <format dxfId="287">
      <pivotArea field="0" type="button" dataOnly="0" labelOnly="1" outline="0" axis="axisRow" fieldPosition="0"/>
    </format>
    <format dxfId="286">
      <pivotArea dataOnly="0" labelOnly="1" fieldPosition="0">
        <references count="1">
          <reference field="0" count="0"/>
        </references>
      </pivotArea>
    </format>
    <format dxfId="285">
      <pivotArea dataOnly="0" labelOnly="1" grandRow="1" outline="0" fieldPosition="0"/>
    </format>
    <format dxfId="284">
      <pivotArea dataOnly="0" labelOnly="1" outline="0" fieldPosition="0">
        <references count="1">
          <reference field="4294967294" count="3">
            <x v="0"/>
            <x v="1"/>
            <x v="2"/>
          </reference>
        </references>
      </pivotArea>
    </format>
    <format dxfId="283">
      <pivotArea collapsedLevelsAreSubtotals="1" fieldPosition="0">
        <references count="2">
          <reference field="4294967294" count="1" selected="0">
            <x v="0"/>
          </reference>
          <reference field="0" count="1">
            <x v="12"/>
          </reference>
        </references>
      </pivotArea>
    </format>
    <format dxfId="282">
      <pivotArea collapsedLevelsAreSubtotals="1" fieldPosition="0">
        <references count="2">
          <reference field="4294967294" count="1" selected="0">
            <x v="0"/>
          </reference>
          <reference field="0" count="1">
            <x v="5"/>
          </reference>
        </references>
      </pivotArea>
    </format>
    <format dxfId="281">
      <pivotArea collapsedLevelsAreSubtotals="1" fieldPosition="0">
        <references count="2">
          <reference field="4294967294" count="1" selected="0">
            <x v="0"/>
          </reference>
          <reference field="0" count="1">
            <x v="7"/>
          </reference>
        </references>
      </pivotArea>
    </format>
    <format dxfId="280">
      <pivotArea collapsedLevelsAreSubtotals="1" fieldPosition="0">
        <references count="2">
          <reference field="4294967294" count="1" selected="0">
            <x v="1"/>
          </reference>
          <reference field="0" count="1">
            <x v="12"/>
          </reference>
        </references>
      </pivotArea>
    </format>
    <format dxfId="279">
      <pivotArea collapsedLevelsAreSubtotals="1" fieldPosition="0">
        <references count="2">
          <reference field="4294967294" count="1" selected="0">
            <x v="1"/>
          </reference>
          <reference field="0" count="1">
            <x v="7"/>
          </reference>
        </references>
      </pivotArea>
    </format>
    <format dxfId="278">
      <pivotArea collapsedLevelsAreSubtotals="1" fieldPosition="0">
        <references count="2">
          <reference field="4294967294" count="1" selected="0">
            <x v="1"/>
          </reference>
          <reference field="0" count="1">
            <x v="5"/>
          </reference>
        </references>
      </pivotArea>
    </format>
    <format dxfId="277">
      <pivotArea outline="0" collapsedLevelsAreSubtotals="1" fieldPosition="0"/>
    </format>
    <format dxfId="276">
      <pivotArea type="all" dataOnly="0" outline="0" fieldPosition="0"/>
    </format>
    <format dxfId="275">
      <pivotArea outline="0" collapsedLevelsAreSubtotals="1" fieldPosition="0"/>
    </format>
    <format dxfId="274">
      <pivotArea field="0" type="button" dataOnly="0" labelOnly="1" outline="0" axis="axisRow" fieldPosition="0"/>
    </format>
    <format dxfId="273">
      <pivotArea dataOnly="0" labelOnly="1" fieldPosition="0">
        <references count="1">
          <reference field="0" count="0"/>
        </references>
      </pivotArea>
    </format>
    <format dxfId="272">
      <pivotArea dataOnly="0" labelOnly="1" grandRow="1" outline="0" fieldPosition="0"/>
    </format>
    <format dxfId="271">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948E8DC-EC7F-47B2-97E6-06F4B2F91ADE}" name="TablaDinámica2" cacheId="1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Proceso">
  <location ref="G3:K17" firstHeaderRow="1" firstDataRow="2" firstDataCol="1"/>
  <pivotFields count="24">
    <pivotField axis="axisRow" showAll="0">
      <items count="14">
        <item x="0"/>
        <item x="3"/>
        <item x="7"/>
        <item x="10"/>
        <item x="9"/>
        <item x="2"/>
        <item x="6"/>
        <item x="5"/>
        <item x="11"/>
        <item x="8"/>
        <item x="1"/>
        <item x="4"/>
        <item m="1" x="12"/>
        <item t="default"/>
      </items>
    </pivotField>
    <pivotField showAll="0"/>
    <pivotField showAll="0"/>
    <pivotField showAll="0"/>
    <pivotField showAll="0"/>
    <pivotField showAll="0"/>
    <pivotField showAll="0"/>
    <pivotField numFmtId="3" showAll="0"/>
    <pivotField showAll="0"/>
    <pivotField showAll="0"/>
    <pivotField showAll="0"/>
    <pivotField numFmtId="9" showAll="0"/>
    <pivotField showAll="0"/>
    <pivotField numFmtId="9" showAll="0"/>
    <pivotField showAll="0"/>
    <pivotField showAll="0"/>
    <pivotField numFmtId="165" showAll="0"/>
    <pivotField numFmtId="165" showAll="0"/>
    <pivotField showAll="0"/>
    <pivotField numFmtId="165" showAll="0"/>
    <pivotField showAll="0"/>
    <pivotField numFmtId="165" showAll="0"/>
    <pivotField axis="axisCol" dataField="1" showAll="0">
      <items count="4">
        <item x="2"/>
        <item x="0"/>
        <item x="1"/>
        <item t="default"/>
      </items>
    </pivotField>
    <pivotField showAll="0"/>
  </pivotFields>
  <rowFields count="1">
    <field x="0"/>
  </rowFields>
  <rowItems count="13">
    <i>
      <x/>
    </i>
    <i>
      <x v="1"/>
    </i>
    <i>
      <x v="2"/>
    </i>
    <i>
      <x v="3"/>
    </i>
    <i>
      <x v="4"/>
    </i>
    <i>
      <x v="5"/>
    </i>
    <i>
      <x v="6"/>
    </i>
    <i>
      <x v="7"/>
    </i>
    <i>
      <x v="8"/>
    </i>
    <i>
      <x v="9"/>
    </i>
    <i>
      <x v="10"/>
    </i>
    <i>
      <x v="11"/>
    </i>
    <i t="grand">
      <x/>
    </i>
  </rowItems>
  <colFields count="1">
    <field x="22"/>
  </colFields>
  <colItems count="4">
    <i>
      <x/>
    </i>
    <i>
      <x v="1"/>
    </i>
    <i>
      <x v="2"/>
    </i>
    <i t="grand">
      <x/>
    </i>
  </colItems>
  <dataFields count="1">
    <dataField name="Cuenta de Nivel de severidad residual" fld="22" subtotal="count" baseField="0" baseItem="0"/>
  </dataFields>
  <formats count="31">
    <format dxfId="328">
      <pivotArea outline="0" collapsedLevelsAreSubtotals="1" fieldPosition="0"/>
    </format>
    <format dxfId="327">
      <pivotArea type="all" dataOnly="0" outline="0" fieldPosition="0"/>
    </format>
    <format dxfId="326">
      <pivotArea outline="0" collapsedLevelsAreSubtotals="1" fieldPosition="0"/>
    </format>
    <format dxfId="325">
      <pivotArea type="origin" dataOnly="0" labelOnly="1" outline="0" fieldPosition="0"/>
    </format>
    <format dxfId="324">
      <pivotArea field="22" type="button" dataOnly="0" labelOnly="1" outline="0" axis="axisCol" fieldPosition="0"/>
    </format>
    <format dxfId="323">
      <pivotArea type="topRight" dataOnly="0" labelOnly="1" outline="0" fieldPosition="0"/>
    </format>
    <format dxfId="322">
      <pivotArea field="0" type="button" dataOnly="0" labelOnly="1" outline="0" axis="axisRow" fieldPosition="0"/>
    </format>
    <format dxfId="321">
      <pivotArea dataOnly="0" labelOnly="1" fieldPosition="0">
        <references count="1">
          <reference field="0" count="0"/>
        </references>
      </pivotArea>
    </format>
    <format dxfId="320">
      <pivotArea dataOnly="0" labelOnly="1" grandRow="1" outline="0" fieldPosition="0"/>
    </format>
    <format dxfId="319">
      <pivotArea dataOnly="0" labelOnly="1" fieldPosition="0">
        <references count="1">
          <reference field="22" count="0"/>
        </references>
      </pivotArea>
    </format>
    <format dxfId="318">
      <pivotArea dataOnly="0" labelOnly="1" grandCol="1" outline="0" fieldPosition="0"/>
    </format>
    <format dxfId="317">
      <pivotArea type="all" dataOnly="0" outline="0" fieldPosition="0"/>
    </format>
    <format dxfId="316">
      <pivotArea outline="0" collapsedLevelsAreSubtotals="1" fieldPosition="0"/>
    </format>
    <format dxfId="315">
      <pivotArea type="origin" dataOnly="0" labelOnly="1" outline="0" fieldPosition="0"/>
    </format>
    <format dxfId="314">
      <pivotArea field="22" type="button" dataOnly="0" labelOnly="1" outline="0" axis="axisCol" fieldPosition="0"/>
    </format>
    <format dxfId="313">
      <pivotArea type="topRight" dataOnly="0" labelOnly="1" outline="0" fieldPosition="0"/>
    </format>
    <format dxfId="312">
      <pivotArea field="0" type="button" dataOnly="0" labelOnly="1" outline="0" axis="axisRow" fieldPosition="0"/>
    </format>
    <format dxfId="311">
      <pivotArea dataOnly="0" labelOnly="1" fieldPosition="0">
        <references count="1">
          <reference field="0" count="0"/>
        </references>
      </pivotArea>
    </format>
    <format dxfId="310">
      <pivotArea dataOnly="0" labelOnly="1" grandRow="1" outline="0" fieldPosition="0"/>
    </format>
    <format dxfId="309">
      <pivotArea dataOnly="0" labelOnly="1" fieldPosition="0">
        <references count="1">
          <reference field="22" count="0"/>
        </references>
      </pivotArea>
    </format>
    <format dxfId="308">
      <pivotArea dataOnly="0" labelOnly="1" grandCol="1" outline="0" fieldPosition="0"/>
    </format>
    <format dxfId="307">
      <pivotArea type="all" dataOnly="0" outline="0" fieldPosition="0"/>
    </format>
    <format dxfId="306">
      <pivotArea outline="0" collapsedLevelsAreSubtotals="1" fieldPosition="0"/>
    </format>
    <format dxfId="305">
      <pivotArea type="origin" dataOnly="0" labelOnly="1" outline="0" fieldPosition="0"/>
    </format>
    <format dxfId="304">
      <pivotArea field="22" type="button" dataOnly="0" labelOnly="1" outline="0" axis="axisCol" fieldPosition="0"/>
    </format>
    <format dxfId="303">
      <pivotArea type="topRight" dataOnly="0" labelOnly="1" outline="0" fieldPosition="0"/>
    </format>
    <format dxfId="302">
      <pivotArea field="0" type="button" dataOnly="0" labelOnly="1" outline="0" axis="axisRow" fieldPosition="0"/>
    </format>
    <format dxfId="301">
      <pivotArea dataOnly="0" labelOnly="1" fieldPosition="0">
        <references count="1">
          <reference field="0" count="0"/>
        </references>
      </pivotArea>
    </format>
    <format dxfId="300">
      <pivotArea dataOnly="0" labelOnly="1" grandRow="1" outline="0" fieldPosition="0"/>
    </format>
    <format dxfId="299">
      <pivotArea dataOnly="0" labelOnly="1" fieldPosition="0">
        <references count="1">
          <reference field="22" count="0"/>
        </references>
      </pivotArea>
    </format>
    <format dxfId="29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EF75769-DCE2-47C8-9FCC-500D9B8370A8}" name="TablaDinámica1" cacheId="1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Proceso">
  <location ref="A3:E17" firstHeaderRow="1" firstDataRow="2" firstDataCol="1"/>
  <pivotFields count="24">
    <pivotField axis="axisRow" showAll="0">
      <items count="14">
        <item x="0"/>
        <item x="3"/>
        <item x="7"/>
        <item x="10"/>
        <item x="9"/>
        <item x="2"/>
        <item x="6"/>
        <item x="5"/>
        <item x="11"/>
        <item x="8"/>
        <item x="1"/>
        <item x="4"/>
        <item m="1" x="12"/>
        <item t="default"/>
      </items>
    </pivotField>
    <pivotField showAll="0"/>
    <pivotField showAll="0"/>
    <pivotField showAll="0"/>
    <pivotField showAll="0"/>
    <pivotField showAll="0"/>
    <pivotField showAll="0"/>
    <pivotField numFmtId="3" showAll="0"/>
    <pivotField showAll="0"/>
    <pivotField showAll="0"/>
    <pivotField showAll="0"/>
    <pivotField numFmtId="9" showAll="0"/>
    <pivotField showAll="0"/>
    <pivotField numFmtId="9" showAll="0"/>
    <pivotField axis="axisCol" dataField="1" showAll="0">
      <items count="4">
        <item x="0"/>
        <item x="2"/>
        <item x="1"/>
        <item t="default"/>
      </items>
    </pivotField>
    <pivotField showAll="0"/>
    <pivotField numFmtId="165" showAll="0"/>
    <pivotField numFmtId="165" showAll="0"/>
    <pivotField showAll="0"/>
    <pivotField numFmtId="165" showAll="0"/>
    <pivotField showAll="0"/>
    <pivotField numFmtId="165" showAll="0"/>
    <pivotField showAll="0"/>
    <pivotField showAll="0"/>
  </pivotFields>
  <rowFields count="1">
    <field x="0"/>
  </rowFields>
  <rowItems count="13">
    <i>
      <x/>
    </i>
    <i>
      <x v="1"/>
    </i>
    <i>
      <x v="2"/>
    </i>
    <i>
      <x v="3"/>
    </i>
    <i>
      <x v="4"/>
    </i>
    <i>
      <x v="5"/>
    </i>
    <i>
      <x v="6"/>
    </i>
    <i>
      <x v="7"/>
    </i>
    <i>
      <x v="8"/>
    </i>
    <i>
      <x v="9"/>
    </i>
    <i>
      <x v="10"/>
    </i>
    <i>
      <x v="11"/>
    </i>
    <i t="grand">
      <x/>
    </i>
  </rowItems>
  <colFields count="1">
    <field x="14"/>
  </colFields>
  <colItems count="4">
    <i>
      <x/>
    </i>
    <i>
      <x v="1"/>
    </i>
    <i>
      <x v="2"/>
    </i>
    <i t="grand">
      <x/>
    </i>
  </colItems>
  <dataFields count="1">
    <dataField name="Cuenta de Nivel de severidad inherente" fld="14" subtotal="count" baseField="0" baseItem="0"/>
  </dataFields>
  <formats count="31">
    <format dxfId="359">
      <pivotArea outline="0" collapsedLevelsAreSubtotals="1" fieldPosition="0"/>
    </format>
    <format dxfId="358">
      <pivotArea type="all" dataOnly="0" outline="0" fieldPosition="0"/>
    </format>
    <format dxfId="357">
      <pivotArea outline="0" collapsedLevelsAreSubtotals="1" fieldPosition="0"/>
    </format>
    <format dxfId="356">
      <pivotArea type="origin" dataOnly="0" labelOnly="1" outline="0" fieldPosition="0"/>
    </format>
    <format dxfId="355">
      <pivotArea field="14" type="button" dataOnly="0" labelOnly="1" outline="0" axis="axisCol" fieldPosition="0"/>
    </format>
    <format dxfId="354">
      <pivotArea type="topRight" dataOnly="0" labelOnly="1" outline="0" fieldPosition="0"/>
    </format>
    <format dxfId="353">
      <pivotArea field="0" type="button" dataOnly="0" labelOnly="1" outline="0" axis="axisRow" fieldPosition="0"/>
    </format>
    <format dxfId="352">
      <pivotArea dataOnly="0" labelOnly="1" fieldPosition="0">
        <references count="1">
          <reference field="0" count="0"/>
        </references>
      </pivotArea>
    </format>
    <format dxfId="351">
      <pivotArea dataOnly="0" labelOnly="1" grandRow="1" outline="0" fieldPosition="0"/>
    </format>
    <format dxfId="350">
      <pivotArea dataOnly="0" labelOnly="1" fieldPosition="0">
        <references count="1">
          <reference field="14" count="0"/>
        </references>
      </pivotArea>
    </format>
    <format dxfId="349">
      <pivotArea dataOnly="0" labelOnly="1" grandCol="1" outline="0" fieldPosition="0"/>
    </format>
    <format dxfId="348">
      <pivotArea type="all" dataOnly="0" outline="0" fieldPosition="0"/>
    </format>
    <format dxfId="347">
      <pivotArea outline="0" collapsedLevelsAreSubtotals="1" fieldPosition="0"/>
    </format>
    <format dxfId="346">
      <pivotArea type="origin" dataOnly="0" labelOnly="1" outline="0" fieldPosition="0"/>
    </format>
    <format dxfId="345">
      <pivotArea field="14" type="button" dataOnly="0" labelOnly="1" outline="0" axis="axisCol" fieldPosition="0"/>
    </format>
    <format dxfId="344">
      <pivotArea type="topRight" dataOnly="0" labelOnly="1" outline="0" fieldPosition="0"/>
    </format>
    <format dxfId="343">
      <pivotArea field="0" type="button" dataOnly="0" labelOnly="1" outline="0" axis="axisRow" fieldPosition="0"/>
    </format>
    <format dxfId="342">
      <pivotArea dataOnly="0" labelOnly="1" fieldPosition="0">
        <references count="1">
          <reference field="0" count="0"/>
        </references>
      </pivotArea>
    </format>
    <format dxfId="341">
      <pivotArea dataOnly="0" labelOnly="1" grandRow="1" outline="0" fieldPosition="0"/>
    </format>
    <format dxfId="340">
      <pivotArea dataOnly="0" labelOnly="1" fieldPosition="0">
        <references count="1">
          <reference field="14" count="0"/>
        </references>
      </pivotArea>
    </format>
    <format dxfId="339">
      <pivotArea dataOnly="0" labelOnly="1" grandCol="1" outline="0" fieldPosition="0"/>
    </format>
    <format dxfId="338">
      <pivotArea type="all" dataOnly="0" outline="0" fieldPosition="0"/>
    </format>
    <format dxfId="337">
      <pivotArea outline="0" collapsedLevelsAreSubtotals="1" fieldPosition="0"/>
    </format>
    <format dxfId="336">
      <pivotArea type="origin" dataOnly="0" labelOnly="1" outline="0" fieldPosition="0"/>
    </format>
    <format dxfId="335">
      <pivotArea field="14" type="button" dataOnly="0" labelOnly="1" outline="0" axis="axisCol" fieldPosition="0"/>
    </format>
    <format dxfId="334">
      <pivotArea type="topRight" dataOnly="0" labelOnly="1" outline="0" fieldPosition="0"/>
    </format>
    <format dxfId="333">
      <pivotArea field="0" type="button" dataOnly="0" labelOnly="1" outline="0" axis="axisRow" fieldPosition="0"/>
    </format>
    <format dxfId="332">
      <pivotArea dataOnly="0" labelOnly="1" fieldPosition="0">
        <references count="1">
          <reference field="0" count="0"/>
        </references>
      </pivotArea>
    </format>
    <format dxfId="331">
      <pivotArea dataOnly="0" labelOnly="1" grandRow="1" outline="0" fieldPosition="0"/>
    </format>
    <format dxfId="330">
      <pivotArea dataOnly="0" labelOnly="1" fieldPosition="0">
        <references count="1">
          <reference field="14" count="0"/>
        </references>
      </pivotArea>
    </format>
    <format dxfId="32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5EFA6C0-006C-4008-9296-D609B98E969D}" name="TablaDinámica4" cacheId="1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Proceso">
  <location ref="G21:J34" firstHeaderRow="0" firstDataRow="1" firstDataCol="1"/>
  <pivotFields count="24">
    <pivotField axis="axisRow" showAll="0" sortType="descending">
      <items count="14">
        <item x="0"/>
        <item x="3"/>
        <item x="7"/>
        <item x="10"/>
        <item x="9"/>
        <item x="2"/>
        <item x="6"/>
        <item x="5"/>
        <item x="11"/>
        <item x="8"/>
        <item x="1"/>
        <item x="4"/>
        <item m="1" x="12"/>
        <item t="default"/>
      </items>
      <autoSortScope>
        <pivotArea dataOnly="0" outline="0" fieldPosition="0">
          <references count="1">
            <reference field="4294967294" count="1" selected="0">
              <x v="2"/>
            </reference>
          </references>
        </pivotArea>
      </autoSortScope>
    </pivotField>
    <pivotField showAll="0"/>
    <pivotField showAll="0"/>
    <pivotField showAll="0"/>
    <pivotField showAll="0"/>
    <pivotField showAll="0"/>
    <pivotField showAll="0"/>
    <pivotField numFmtId="3" showAll="0"/>
    <pivotField showAll="0"/>
    <pivotField showAll="0"/>
    <pivotField showAll="0"/>
    <pivotField numFmtId="9" showAll="0"/>
    <pivotField showAll="0"/>
    <pivotField dataField="1" numFmtId="9" showAll="0"/>
    <pivotField showAll="0"/>
    <pivotField showAll="0"/>
    <pivotField numFmtId="165" showAll="0"/>
    <pivotField dataField="1" numFmtId="165" showAll="0"/>
    <pivotField showAll="0"/>
    <pivotField numFmtId="165" showAll="0"/>
    <pivotField showAll="0"/>
    <pivotField dataField="1" numFmtId="165" showAll="0"/>
    <pivotField showAll="0"/>
    <pivotField showAll="0"/>
  </pivotFields>
  <rowFields count="1">
    <field x="0"/>
  </rowFields>
  <rowItems count="13">
    <i>
      <x v="6"/>
    </i>
    <i>
      <x v="4"/>
    </i>
    <i>
      <x v="10"/>
    </i>
    <i>
      <x v="11"/>
    </i>
    <i>
      <x v="2"/>
    </i>
    <i>
      <x v="5"/>
    </i>
    <i>
      <x v="7"/>
    </i>
    <i>
      <x v="9"/>
    </i>
    <i>
      <x v="1"/>
    </i>
    <i>
      <x/>
    </i>
    <i>
      <x v="8"/>
    </i>
    <i>
      <x v="3"/>
    </i>
    <i t="grand">
      <x/>
    </i>
  </rowItems>
  <colFields count="1">
    <field x="-2"/>
  </colFields>
  <colItems count="3">
    <i>
      <x/>
    </i>
    <i i="1">
      <x v="1"/>
    </i>
    <i i="2">
      <x v="2"/>
    </i>
  </colItems>
  <dataFields count="3">
    <dataField name="Promedio de Ii %" fld="13" subtotal="average" baseField="0" baseItem="0"/>
    <dataField name="Promedio de Ir %" fld="21" subtotal="average" baseField="0" baseItem="0"/>
    <dataField name="Promedio de Eficiencia en impacto" fld="17" subtotal="average" baseField="0" baseItem="0"/>
  </dataFields>
  <formats count="27">
    <format dxfId="386">
      <pivotArea outline="0" collapsedLevelsAreSubtotals="1" fieldPosition="0"/>
    </format>
    <format dxfId="385">
      <pivotArea outline="0" collapsedLevelsAreSubtotals="1" fieldPosition="0"/>
    </format>
    <format dxfId="384">
      <pivotArea type="all" dataOnly="0" outline="0" fieldPosition="0"/>
    </format>
    <format dxfId="383">
      <pivotArea outline="0" collapsedLevelsAreSubtotals="1" fieldPosition="0"/>
    </format>
    <format dxfId="382">
      <pivotArea field="0" type="button" dataOnly="0" labelOnly="1" outline="0" axis="axisRow" fieldPosition="0"/>
    </format>
    <format dxfId="381">
      <pivotArea dataOnly="0" labelOnly="1" fieldPosition="0">
        <references count="1">
          <reference field="0" count="0"/>
        </references>
      </pivotArea>
    </format>
    <format dxfId="380">
      <pivotArea dataOnly="0" labelOnly="1" grandRow="1" outline="0" fieldPosition="0"/>
    </format>
    <format dxfId="379">
      <pivotArea dataOnly="0" labelOnly="1" outline="0" fieldPosition="0">
        <references count="1">
          <reference field="4294967294" count="3">
            <x v="0"/>
            <x v="1"/>
            <x v="2"/>
          </reference>
        </references>
      </pivotArea>
    </format>
    <format dxfId="378">
      <pivotArea collapsedLevelsAreSubtotals="1" fieldPosition="0">
        <references count="2">
          <reference field="4294967294" count="1" selected="0">
            <x v="0"/>
          </reference>
          <reference field="0" count="1">
            <x v="3"/>
          </reference>
        </references>
      </pivotArea>
    </format>
    <format dxfId="377">
      <pivotArea type="all" dataOnly="0" outline="0" fieldPosition="0"/>
    </format>
    <format dxfId="376">
      <pivotArea outline="0" collapsedLevelsAreSubtotals="1" fieldPosition="0"/>
    </format>
    <format dxfId="375">
      <pivotArea field="0" type="button" dataOnly="0" labelOnly="1" outline="0" axis="axisRow" fieldPosition="0"/>
    </format>
    <format dxfId="374">
      <pivotArea dataOnly="0" labelOnly="1" fieldPosition="0">
        <references count="1">
          <reference field="0" count="0"/>
        </references>
      </pivotArea>
    </format>
    <format dxfId="373">
      <pivotArea dataOnly="0" labelOnly="1" grandRow="1" outline="0" fieldPosition="0"/>
    </format>
    <format dxfId="372">
      <pivotArea dataOnly="0" labelOnly="1" outline="0" fieldPosition="0">
        <references count="1">
          <reference field="4294967294" count="3">
            <x v="0"/>
            <x v="1"/>
            <x v="2"/>
          </reference>
        </references>
      </pivotArea>
    </format>
    <format dxfId="371">
      <pivotArea collapsedLevelsAreSubtotals="1" fieldPosition="0">
        <references count="2">
          <reference field="4294967294" count="1" selected="0">
            <x v="0"/>
          </reference>
          <reference field="0" count="1">
            <x v="12"/>
          </reference>
        </references>
      </pivotArea>
    </format>
    <format dxfId="370">
      <pivotArea collapsedLevelsAreSubtotals="1" fieldPosition="0">
        <references count="2">
          <reference field="4294967294" count="1" selected="0">
            <x v="0"/>
          </reference>
          <reference field="0" count="1">
            <x v="9"/>
          </reference>
        </references>
      </pivotArea>
    </format>
    <format dxfId="369">
      <pivotArea collapsedLevelsAreSubtotals="1" fieldPosition="0">
        <references count="2">
          <reference field="4294967294" count="1" selected="0">
            <x v="0"/>
          </reference>
          <reference field="0" count="1">
            <x v="0"/>
          </reference>
        </references>
      </pivotArea>
    </format>
    <format dxfId="368">
      <pivotArea collapsedLevelsAreSubtotals="1" fieldPosition="0">
        <references count="2">
          <reference field="4294967294" count="1" selected="0">
            <x v="0"/>
          </reference>
          <reference field="0" count="1">
            <x v="3"/>
          </reference>
        </references>
      </pivotArea>
    </format>
    <format dxfId="367">
      <pivotArea collapsedLevelsAreSubtotals="1" fieldPosition="0">
        <references count="2">
          <reference field="4294967294" count="1" selected="0">
            <x v="1"/>
          </reference>
          <reference field="0" count="1">
            <x v="3"/>
          </reference>
        </references>
      </pivotArea>
    </format>
    <format dxfId="366">
      <pivotArea outline="0" collapsedLevelsAreSubtotals="1" fieldPosition="0"/>
    </format>
    <format dxfId="365">
      <pivotArea type="all" dataOnly="0" outline="0" fieldPosition="0"/>
    </format>
    <format dxfId="364">
      <pivotArea outline="0" collapsedLevelsAreSubtotals="1" fieldPosition="0"/>
    </format>
    <format dxfId="363">
      <pivotArea field="0" type="button" dataOnly="0" labelOnly="1" outline="0" axis="axisRow" fieldPosition="0"/>
    </format>
    <format dxfId="362">
      <pivotArea dataOnly="0" labelOnly="1" fieldPosition="0">
        <references count="1">
          <reference field="0" count="0"/>
        </references>
      </pivotArea>
    </format>
    <format dxfId="361">
      <pivotArea dataOnly="0" labelOnly="1" grandRow="1" outline="0" fieldPosition="0"/>
    </format>
    <format dxfId="360">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2F1EF-31BD-4404-BD43-5936A408E982}">
  <sheetPr>
    <tabColor rgb="FFFFC000"/>
  </sheetPr>
  <dimension ref="B1:H81"/>
  <sheetViews>
    <sheetView showGridLines="0" zoomScaleNormal="100" workbookViewId="0">
      <selection activeCell="B1" sqref="B1"/>
    </sheetView>
  </sheetViews>
  <sheetFormatPr baseColWidth="10" defaultColWidth="11.42578125" defaultRowHeight="12.75" x14ac:dyDescent="0.25"/>
  <cols>
    <col min="1" max="1" width="2.85546875" style="40" customWidth="1"/>
    <col min="2" max="2" width="2.42578125" style="40" customWidth="1"/>
    <col min="3" max="3" width="16.42578125" style="40" bestFit="1" customWidth="1"/>
    <col min="4" max="4" width="18" style="40" customWidth="1"/>
    <col min="5" max="5" width="14.5703125" style="40" customWidth="1"/>
    <col min="6" max="6" width="23" style="40" customWidth="1"/>
    <col min="7" max="7" width="89.42578125" style="40" customWidth="1"/>
    <col min="8" max="8" width="2.28515625" style="40" customWidth="1"/>
    <col min="9" max="16384" width="11.42578125" style="40"/>
  </cols>
  <sheetData>
    <row r="1" spans="2:8" ht="13.5" thickBot="1" x14ac:dyDescent="0.3"/>
    <row r="2" spans="2:8" ht="16.5" thickBot="1" x14ac:dyDescent="0.3">
      <c r="B2" s="407" t="s">
        <v>0</v>
      </c>
      <c r="C2" s="408"/>
      <c r="D2" s="408"/>
      <c r="E2" s="408"/>
      <c r="F2" s="408"/>
      <c r="G2" s="408"/>
      <c r="H2" s="409"/>
    </row>
    <row r="3" spans="2:8" x14ac:dyDescent="0.25">
      <c r="B3" s="248"/>
      <c r="C3" s="249"/>
      <c r="D3" s="249"/>
      <c r="E3" s="249"/>
      <c r="F3" s="249"/>
      <c r="G3" s="249"/>
      <c r="H3" s="250"/>
    </row>
    <row r="4" spans="2:8" x14ac:dyDescent="0.25">
      <c r="B4" s="251"/>
      <c r="C4" s="410" t="s">
        <v>1</v>
      </c>
      <c r="D4" s="410"/>
      <c r="E4" s="410"/>
      <c r="F4" s="410"/>
      <c r="G4" s="410"/>
      <c r="H4" s="252"/>
    </row>
    <row r="5" spans="2:8" x14ac:dyDescent="0.25">
      <c r="B5" s="251"/>
      <c r="C5" s="410"/>
      <c r="D5" s="410"/>
      <c r="E5" s="410"/>
      <c r="F5" s="410"/>
      <c r="G5" s="410"/>
      <c r="H5" s="252"/>
    </row>
    <row r="6" spans="2:8" x14ac:dyDescent="0.25">
      <c r="B6" s="251"/>
      <c r="C6" s="410"/>
      <c r="D6" s="410"/>
      <c r="E6" s="410"/>
      <c r="F6" s="410"/>
      <c r="G6" s="410"/>
      <c r="H6" s="252"/>
    </row>
    <row r="7" spans="2:8" x14ac:dyDescent="0.25">
      <c r="B7" s="251"/>
      <c r="C7" s="410"/>
      <c r="D7" s="410"/>
      <c r="E7" s="410"/>
      <c r="F7" s="410"/>
      <c r="G7" s="410"/>
      <c r="H7" s="252"/>
    </row>
    <row r="8" spans="2:8" x14ac:dyDescent="0.25">
      <c r="B8" s="251"/>
      <c r="C8" s="410"/>
      <c r="D8" s="410"/>
      <c r="E8" s="410"/>
      <c r="F8" s="410"/>
      <c r="G8" s="410"/>
      <c r="H8" s="252"/>
    </row>
    <row r="9" spans="2:8" x14ac:dyDescent="0.25">
      <c r="B9" s="251"/>
      <c r="C9" s="410"/>
      <c r="D9" s="410"/>
      <c r="E9" s="410"/>
      <c r="F9" s="410"/>
      <c r="G9" s="410"/>
      <c r="H9" s="252"/>
    </row>
    <row r="10" spans="2:8" x14ac:dyDescent="0.25">
      <c r="B10" s="251"/>
      <c r="C10" s="410"/>
      <c r="D10" s="410"/>
      <c r="E10" s="410"/>
      <c r="F10" s="410"/>
      <c r="G10" s="410"/>
      <c r="H10" s="252"/>
    </row>
    <row r="11" spans="2:8" x14ac:dyDescent="0.25">
      <c r="B11" s="251"/>
      <c r="C11" s="410"/>
      <c r="D11" s="410"/>
      <c r="E11" s="410"/>
      <c r="F11" s="410"/>
      <c r="G11" s="410"/>
      <c r="H11" s="252"/>
    </row>
    <row r="12" spans="2:8" x14ac:dyDescent="0.25">
      <c r="B12" s="251"/>
      <c r="C12" s="410"/>
      <c r="D12" s="410"/>
      <c r="E12" s="410"/>
      <c r="F12" s="410"/>
      <c r="G12" s="410"/>
      <c r="H12" s="252"/>
    </row>
    <row r="13" spans="2:8" x14ac:dyDescent="0.25">
      <c r="B13" s="253"/>
      <c r="C13" s="42"/>
      <c r="D13" s="42"/>
      <c r="E13" s="42"/>
      <c r="F13" s="42"/>
      <c r="G13" s="42"/>
      <c r="H13" s="254"/>
    </row>
    <row r="14" spans="2:8" x14ac:dyDescent="0.25">
      <c r="B14" s="255"/>
      <c r="C14" s="412" t="s">
        <v>2</v>
      </c>
      <c r="D14" s="412"/>
      <c r="E14" s="412"/>
      <c r="F14" s="412"/>
      <c r="G14" s="412"/>
      <c r="H14" s="256"/>
    </row>
    <row r="15" spans="2:8" x14ac:dyDescent="0.25">
      <c r="B15" s="257"/>
      <c r="C15" s="411" t="s">
        <v>3</v>
      </c>
      <c r="D15" s="411"/>
      <c r="E15" s="411"/>
      <c r="F15" s="411"/>
      <c r="G15" s="411"/>
      <c r="H15" s="258"/>
    </row>
    <row r="16" spans="2:8" x14ac:dyDescent="0.25">
      <c r="B16" s="257"/>
      <c r="C16" s="411"/>
      <c r="D16" s="411"/>
      <c r="E16" s="411"/>
      <c r="F16" s="411"/>
      <c r="G16" s="411"/>
      <c r="H16" s="258"/>
    </row>
    <row r="17" spans="2:8" x14ac:dyDescent="0.25">
      <c r="B17" s="257"/>
      <c r="C17" s="411"/>
      <c r="D17" s="411"/>
      <c r="E17" s="411"/>
      <c r="F17" s="411"/>
      <c r="G17" s="411"/>
      <c r="H17" s="258"/>
    </row>
    <row r="18" spans="2:8" x14ac:dyDescent="0.25">
      <c r="B18" s="257"/>
      <c r="C18" s="410" t="s">
        <v>4</v>
      </c>
      <c r="D18" s="410"/>
      <c r="E18" s="410"/>
      <c r="F18" s="410"/>
      <c r="G18" s="410"/>
      <c r="H18" s="258"/>
    </row>
    <row r="19" spans="2:8" x14ac:dyDescent="0.25">
      <c r="B19" s="257"/>
      <c r="C19" s="410"/>
      <c r="D19" s="410"/>
      <c r="E19" s="410"/>
      <c r="F19" s="410"/>
      <c r="G19" s="410"/>
      <c r="H19" s="258"/>
    </row>
    <row r="20" spans="2:8" x14ac:dyDescent="0.25">
      <c r="B20" s="257"/>
      <c r="C20" s="410"/>
      <c r="D20" s="410"/>
      <c r="E20" s="410"/>
      <c r="F20" s="410"/>
      <c r="G20" s="410"/>
      <c r="H20" s="258"/>
    </row>
    <row r="21" spans="2:8" x14ac:dyDescent="0.25">
      <c r="B21" s="257"/>
      <c r="C21" s="410"/>
      <c r="D21" s="410"/>
      <c r="E21" s="410"/>
      <c r="F21" s="410"/>
      <c r="G21" s="410"/>
      <c r="H21" s="258"/>
    </row>
    <row r="22" spans="2:8" ht="16.5" x14ac:dyDescent="0.25">
      <c r="B22" s="259"/>
      <c r="C22" s="269" t="s">
        <v>5</v>
      </c>
      <c r="D22" s="270" t="s">
        <v>6</v>
      </c>
      <c r="E22" s="271" t="s">
        <v>7</v>
      </c>
      <c r="F22" s="271" t="s">
        <v>8</v>
      </c>
      <c r="G22" s="272" t="s">
        <v>9</v>
      </c>
      <c r="H22" s="260"/>
    </row>
    <row r="23" spans="2:8" x14ac:dyDescent="0.25">
      <c r="B23" s="259"/>
      <c r="C23" s="438" t="s">
        <v>10</v>
      </c>
      <c r="D23" s="232"/>
      <c r="E23" s="233"/>
      <c r="F23" s="233" t="s">
        <v>11</v>
      </c>
      <c r="G23" s="230" t="s">
        <v>12</v>
      </c>
      <c r="H23" s="260"/>
    </row>
    <row r="24" spans="2:8" ht="51" x14ac:dyDescent="0.25">
      <c r="B24" s="259"/>
      <c r="C24" s="439"/>
      <c r="D24" s="446" t="s">
        <v>13</v>
      </c>
      <c r="E24" s="448" t="s">
        <v>14</v>
      </c>
      <c r="F24" s="231" t="s">
        <v>15</v>
      </c>
      <c r="G24" s="229" t="s">
        <v>16</v>
      </c>
      <c r="H24" s="260"/>
    </row>
    <row r="25" spans="2:8" x14ac:dyDescent="0.25">
      <c r="B25" s="259"/>
      <c r="C25" s="439"/>
      <c r="D25" s="446"/>
      <c r="E25" s="448"/>
      <c r="F25" s="227" t="s">
        <v>17</v>
      </c>
      <c r="G25" s="41" t="s">
        <v>18</v>
      </c>
      <c r="H25" s="260"/>
    </row>
    <row r="26" spans="2:8" ht="25.5" x14ac:dyDescent="0.25">
      <c r="B26" s="259"/>
      <c r="C26" s="439"/>
      <c r="D26" s="446"/>
      <c r="E26" s="448"/>
      <c r="F26" s="227" t="s">
        <v>19</v>
      </c>
      <c r="G26" s="41" t="s">
        <v>20</v>
      </c>
      <c r="H26" s="260"/>
    </row>
    <row r="27" spans="2:8" ht="25.5" x14ac:dyDescent="0.25">
      <c r="B27" s="259"/>
      <c r="C27" s="439"/>
      <c r="D27" s="446"/>
      <c r="E27" s="448"/>
      <c r="F27" s="227" t="s">
        <v>21</v>
      </c>
      <c r="G27" s="41" t="s">
        <v>22</v>
      </c>
      <c r="H27" s="260"/>
    </row>
    <row r="28" spans="2:8" ht="38.25" x14ac:dyDescent="0.25">
      <c r="B28" s="259"/>
      <c r="C28" s="439"/>
      <c r="D28" s="446"/>
      <c r="E28" s="449"/>
      <c r="F28" s="227" t="s">
        <v>23</v>
      </c>
      <c r="G28" s="41" t="s">
        <v>24</v>
      </c>
      <c r="H28" s="260"/>
    </row>
    <row r="29" spans="2:8" ht="51" x14ac:dyDescent="0.25">
      <c r="B29" s="259"/>
      <c r="C29" s="439"/>
      <c r="D29" s="446"/>
      <c r="E29" s="450" t="s">
        <v>25</v>
      </c>
      <c r="F29" s="227" t="s">
        <v>26</v>
      </c>
      <c r="G29" s="41" t="s">
        <v>27</v>
      </c>
      <c r="H29" s="260"/>
    </row>
    <row r="30" spans="2:8" ht="38.25" x14ac:dyDescent="0.25">
      <c r="B30" s="259"/>
      <c r="C30" s="439"/>
      <c r="D30" s="446"/>
      <c r="E30" s="448"/>
      <c r="F30" s="227" t="s">
        <v>28</v>
      </c>
      <c r="G30" s="41" t="s">
        <v>29</v>
      </c>
      <c r="H30" s="260"/>
    </row>
    <row r="31" spans="2:8" ht="38.25" x14ac:dyDescent="0.25">
      <c r="B31" s="259"/>
      <c r="C31" s="439"/>
      <c r="D31" s="446"/>
      <c r="E31" s="448"/>
      <c r="F31" s="227" t="s">
        <v>30</v>
      </c>
      <c r="G31" s="41" t="s">
        <v>31</v>
      </c>
      <c r="H31" s="260"/>
    </row>
    <row r="32" spans="2:8" ht="25.5" x14ac:dyDescent="0.25">
      <c r="B32" s="259"/>
      <c r="C32" s="440"/>
      <c r="D32" s="446"/>
      <c r="E32" s="449"/>
      <c r="F32" s="227" t="s">
        <v>32</v>
      </c>
      <c r="G32" s="41" t="s">
        <v>33</v>
      </c>
      <c r="H32" s="260"/>
    </row>
    <row r="33" spans="2:8" ht="26.25" thickBot="1" x14ac:dyDescent="0.3">
      <c r="B33" s="259"/>
      <c r="C33" s="225" t="s">
        <v>34</v>
      </c>
      <c r="D33" s="447"/>
      <c r="E33" s="226" t="s">
        <v>35</v>
      </c>
      <c r="F33" s="227" t="s">
        <v>36</v>
      </c>
      <c r="G33" s="41" t="s">
        <v>37</v>
      </c>
      <c r="H33" s="260"/>
    </row>
    <row r="34" spans="2:8" x14ac:dyDescent="0.25">
      <c r="B34" s="259"/>
      <c r="C34" s="417" t="s">
        <v>10</v>
      </c>
      <c r="D34" s="431" t="s">
        <v>38</v>
      </c>
      <c r="E34" s="443" t="s">
        <v>39</v>
      </c>
      <c r="F34" s="228" t="s">
        <v>40</v>
      </c>
      <c r="G34" s="413" t="s">
        <v>41</v>
      </c>
      <c r="H34" s="260"/>
    </row>
    <row r="35" spans="2:8" x14ac:dyDescent="0.25">
      <c r="B35" s="259"/>
      <c r="C35" s="418"/>
      <c r="D35" s="432"/>
      <c r="E35" s="444"/>
      <c r="F35" s="228" t="s">
        <v>42</v>
      </c>
      <c r="G35" s="414"/>
      <c r="H35" s="260"/>
    </row>
    <row r="36" spans="2:8" x14ac:dyDescent="0.25">
      <c r="B36" s="259"/>
      <c r="C36" s="418"/>
      <c r="D36" s="432"/>
      <c r="E36" s="443" t="s">
        <v>43</v>
      </c>
      <c r="F36" s="228" t="s">
        <v>44</v>
      </c>
      <c r="G36" s="414"/>
      <c r="H36" s="260"/>
    </row>
    <row r="37" spans="2:8" x14ac:dyDescent="0.25">
      <c r="B37" s="259"/>
      <c r="C37" s="418"/>
      <c r="D37" s="432"/>
      <c r="E37" s="444"/>
      <c r="F37" s="228" t="s">
        <v>45</v>
      </c>
      <c r="G37" s="414"/>
      <c r="H37" s="260"/>
    </row>
    <row r="38" spans="2:8" x14ac:dyDescent="0.25">
      <c r="B38" s="259"/>
      <c r="C38" s="418"/>
      <c r="D38" s="432"/>
      <c r="E38" s="445" t="s">
        <v>46</v>
      </c>
      <c r="F38" s="228" t="s">
        <v>47</v>
      </c>
      <c r="G38" s="414"/>
      <c r="H38" s="260"/>
    </row>
    <row r="39" spans="2:8" x14ac:dyDescent="0.25">
      <c r="B39" s="259"/>
      <c r="C39" s="430"/>
      <c r="D39" s="433"/>
      <c r="E39" s="445"/>
      <c r="F39" s="228" t="s">
        <v>48</v>
      </c>
      <c r="G39" s="415"/>
      <c r="H39" s="260"/>
    </row>
    <row r="40" spans="2:8" x14ac:dyDescent="0.25">
      <c r="B40" s="259"/>
      <c r="C40" s="427" t="s">
        <v>34</v>
      </c>
      <c r="D40" s="441" t="s">
        <v>49</v>
      </c>
      <c r="E40" s="416" t="s">
        <v>50</v>
      </c>
      <c r="F40" s="235" t="s">
        <v>51</v>
      </c>
      <c r="G40" s="229" t="s">
        <v>52</v>
      </c>
      <c r="H40" s="260"/>
    </row>
    <row r="41" spans="2:8" ht="25.5" x14ac:dyDescent="0.25">
      <c r="B41" s="259"/>
      <c r="C41" s="428"/>
      <c r="D41" s="442"/>
      <c r="E41" s="416"/>
      <c r="F41" s="235" t="s">
        <v>53</v>
      </c>
      <c r="G41" s="41" t="s">
        <v>54</v>
      </c>
      <c r="H41" s="260"/>
    </row>
    <row r="42" spans="2:8" x14ac:dyDescent="0.25">
      <c r="B42" s="259"/>
      <c r="C42" s="428"/>
      <c r="D42" s="442"/>
      <c r="E42" s="416"/>
      <c r="F42" s="235" t="s">
        <v>55</v>
      </c>
      <c r="G42" s="41" t="s">
        <v>56</v>
      </c>
      <c r="H42" s="260"/>
    </row>
    <row r="43" spans="2:8" x14ac:dyDescent="0.25">
      <c r="B43" s="259"/>
      <c r="C43" s="428"/>
      <c r="D43" s="442"/>
      <c r="E43" s="416"/>
      <c r="F43" s="235" t="s">
        <v>57</v>
      </c>
      <c r="G43" s="41" t="s">
        <v>58</v>
      </c>
      <c r="H43" s="260"/>
    </row>
    <row r="44" spans="2:8" x14ac:dyDescent="0.25">
      <c r="B44" s="259"/>
      <c r="C44" s="428"/>
      <c r="D44" s="442"/>
      <c r="E44" s="434" t="s">
        <v>59</v>
      </c>
      <c r="F44" s="234" t="s">
        <v>60</v>
      </c>
      <c r="G44" s="41" t="s">
        <v>61</v>
      </c>
      <c r="H44" s="260"/>
    </row>
    <row r="45" spans="2:8" x14ac:dyDescent="0.25">
      <c r="B45" s="259"/>
      <c r="C45" s="428"/>
      <c r="D45" s="442"/>
      <c r="E45" s="435"/>
      <c r="F45" s="234" t="s">
        <v>62</v>
      </c>
      <c r="G45" s="41" t="s">
        <v>63</v>
      </c>
      <c r="H45" s="260"/>
    </row>
    <row r="46" spans="2:8" x14ac:dyDescent="0.25">
      <c r="B46" s="259"/>
      <c r="C46" s="428"/>
      <c r="D46" s="442"/>
      <c r="E46" s="435"/>
      <c r="F46" s="234" t="s">
        <v>64</v>
      </c>
      <c r="G46" s="41" t="s">
        <v>65</v>
      </c>
      <c r="H46" s="260"/>
    </row>
    <row r="47" spans="2:8" x14ac:dyDescent="0.25">
      <c r="B47" s="259"/>
      <c r="C47" s="428"/>
      <c r="D47" s="442"/>
      <c r="E47" s="436"/>
      <c r="F47" s="234" t="s">
        <v>66</v>
      </c>
      <c r="G47" s="41" t="s">
        <v>67</v>
      </c>
      <c r="H47" s="260"/>
    </row>
    <row r="48" spans="2:8" x14ac:dyDescent="0.25">
      <c r="B48" s="259"/>
      <c r="C48" s="428"/>
      <c r="D48" s="442"/>
      <c r="E48" s="434" t="s">
        <v>68</v>
      </c>
      <c r="F48" s="234" t="s">
        <v>69</v>
      </c>
      <c r="G48" s="41" t="s">
        <v>70</v>
      </c>
      <c r="H48" s="260"/>
    </row>
    <row r="49" spans="2:8" x14ac:dyDescent="0.25">
      <c r="B49" s="259"/>
      <c r="C49" s="428"/>
      <c r="D49" s="442"/>
      <c r="E49" s="435"/>
      <c r="F49" s="234" t="s">
        <v>71</v>
      </c>
      <c r="G49" s="41" t="s">
        <v>72</v>
      </c>
      <c r="H49" s="260"/>
    </row>
    <row r="50" spans="2:8" x14ac:dyDescent="0.25">
      <c r="B50" s="259"/>
      <c r="C50" s="429"/>
      <c r="D50" s="442"/>
      <c r="E50" s="437"/>
      <c r="F50" s="234" t="s">
        <v>73</v>
      </c>
      <c r="G50" s="41" t="s">
        <v>74</v>
      </c>
      <c r="H50" s="260"/>
    </row>
    <row r="51" spans="2:8" x14ac:dyDescent="0.25">
      <c r="B51" s="259"/>
      <c r="C51" s="417" t="s">
        <v>75</v>
      </c>
      <c r="D51" s="442"/>
      <c r="E51" s="434" t="s">
        <v>76</v>
      </c>
      <c r="F51" s="234" t="s">
        <v>77</v>
      </c>
      <c r="G51" s="413" t="s">
        <v>78</v>
      </c>
      <c r="H51" s="260"/>
    </row>
    <row r="52" spans="2:8" x14ac:dyDescent="0.25">
      <c r="B52" s="259"/>
      <c r="C52" s="418"/>
      <c r="D52" s="442"/>
      <c r="E52" s="435"/>
      <c r="F52" s="234" t="s">
        <v>79</v>
      </c>
      <c r="G52" s="415"/>
      <c r="H52" s="260"/>
    </row>
    <row r="53" spans="2:8" x14ac:dyDescent="0.25">
      <c r="B53" s="259"/>
      <c r="C53" s="421" t="s">
        <v>80</v>
      </c>
      <c r="D53" s="420" t="s">
        <v>81</v>
      </c>
      <c r="E53" s="420" t="s">
        <v>82</v>
      </c>
      <c r="F53" s="236" t="s">
        <v>83</v>
      </c>
      <c r="G53" s="422" t="s">
        <v>84</v>
      </c>
      <c r="H53" s="260"/>
    </row>
    <row r="54" spans="2:8" x14ac:dyDescent="0.25">
      <c r="B54" s="259"/>
      <c r="C54" s="421"/>
      <c r="D54" s="420"/>
      <c r="E54" s="420"/>
      <c r="F54" s="236" t="s">
        <v>85</v>
      </c>
      <c r="G54" s="423"/>
      <c r="H54" s="260"/>
    </row>
    <row r="55" spans="2:8" x14ac:dyDescent="0.25">
      <c r="B55" s="259"/>
      <c r="C55" s="421"/>
      <c r="D55" s="420"/>
      <c r="E55" s="420"/>
      <c r="F55" s="236" t="s">
        <v>86</v>
      </c>
      <c r="G55" s="423"/>
      <c r="H55" s="260"/>
    </row>
    <row r="56" spans="2:8" x14ac:dyDescent="0.25">
      <c r="B56" s="259"/>
      <c r="C56" s="421"/>
      <c r="D56" s="420"/>
      <c r="E56" s="420"/>
      <c r="F56" s="236" t="s">
        <v>87</v>
      </c>
      <c r="G56" s="423"/>
      <c r="H56" s="260"/>
    </row>
    <row r="57" spans="2:8" x14ac:dyDescent="0.25">
      <c r="B57" s="259"/>
      <c r="C57" s="421"/>
      <c r="D57" s="420"/>
      <c r="E57" s="420"/>
      <c r="F57" s="236" t="s">
        <v>88</v>
      </c>
      <c r="G57" s="423"/>
      <c r="H57" s="260"/>
    </row>
    <row r="58" spans="2:8" x14ac:dyDescent="0.25">
      <c r="B58" s="259"/>
      <c r="C58" s="421"/>
      <c r="D58" s="420"/>
      <c r="E58" s="420"/>
      <c r="F58" s="236" t="s">
        <v>89</v>
      </c>
      <c r="G58" s="423"/>
      <c r="H58" s="260"/>
    </row>
    <row r="59" spans="2:8" x14ac:dyDescent="0.25">
      <c r="B59" s="259"/>
      <c r="C59" s="421"/>
      <c r="D59" s="420"/>
      <c r="E59" s="420"/>
      <c r="F59" s="236" t="s">
        <v>90</v>
      </c>
      <c r="G59" s="424"/>
      <c r="H59" s="260"/>
    </row>
    <row r="60" spans="2:8" ht="25.5" x14ac:dyDescent="0.25">
      <c r="B60" s="259"/>
      <c r="C60" s="427" t="s">
        <v>34</v>
      </c>
      <c r="D60" s="451" t="s">
        <v>91</v>
      </c>
      <c r="E60" s="237" t="s">
        <v>92</v>
      </c>
      <c r="F60" s="237" t="s">
        <v>93</v>
      </c>
      <c r="G60" s="41" t="s">
        <v>94</v>
      </c>
      <c r="H60" s="260"/>
    </row>
    <row r="61" spans="2:8" ht="51" x14ac:dyDescent="0.25">
      <c r="B61" s="259"/>
      <c r="C61" s="428"/>
      <c r="D61" s="426"/>
      <c r="E61" s="425" t="s">
        <v>95</v>
      </c>
      <c r="F61" s="237" t="s">
        <v>96</v>
      </c>
      <c r="G61" s="41" t="s">
        <v>97</v>
      </c>
      <c r="H61" s="260"/>
    </row>
    <row r="62" spans="2:8" x14ac:dyDescent="0.25">
      <c r="B62" s="259"/>
      <c r="C62" s="428"/>
      <c r="D62" s="426"/>
      <c r="E62" s="426"/>
      <c r="F62" s="237" t="s">
        <v>98</v>
      </c>
      <c r="G62" s="41" t="s">
        <v>99</v>
      </c>
      <c r="H62" s="260"/>
    </row>
    <row r="63" spans="2:8" x14ac:dyDescent="0.25">
      <c r="B63" s="259"/>
      <c r="C63" s="429"/>
      <c r="D63" s="426"/>
      <c r="E63" s="426"/>
      <c r="F63" s="237" t="s">
        <v>100</v>
      </c>
      <c r="G63" s="41" t="s">
        <v>101</v>
      </c>
      <c r="H63" s="260"/>
    </row>
    <row r="64" spans="2:8" x14ac:dyDescent="0.25">
      <c r="B64" s="259"/>
      <c r="C64" s="453" t="s">
        <v>34</v>
      </c>
      <c r="D64" s="452" t="s">
        <v>102</v>
      </c>
      <c r="E64" s="452" t="s">
        <v>103</v>
      </c>
      <c r="F64" s="238" t="s">
        <v>104</v>
      </c>
      <c r="G64" s="41" t="s">
        <v>105</v>
      </c>
      <c r="H64" s="260"/>
    </row>
    <row r="65" spans="2:8" ht="25.5" x14ac:dyDescent="0.25">
      <c r="B65" s="259"/>
      <c r="C65" s="454"/>
      <c r="D65" s="452"/>
      <c r="E65" s="452"/>
      <c r="F65" s="238" t="s">
        <v>106</v>
      </c>
      <c r="G65" s="41" t="s">
        <v>107</v>
      </c>
      <c r="H65" s="260"/>
    </row>
    <row r="66" spans="2:8" x14ac:dyDescent="0.25">
      <c r="B66" s="259"/>
      <c r="C66" s="454"/>
      <c r="D66" s="452"/>
      <c r="E66" s="452"/>
      <c r="F66" s="238" t="s">
        <v>108</v>
      </c>
      <c r="G66" s="229" t="s">
        <v>109</v>
      </c>
      <c r="H66" s="260"/>
    </row>
    <row r="67" spans="2:8" x14ac:dyDescent="0.25">
      <c r="B67" s="259"/>
      <c r="C67" s="454"/>
      <c r="D67" s="452"/>
      <c r="E67" s="452"/>
      <c r="F67" s="238" t="s">
        <v>110</v>
      </c>
      <c r="G67" s="41" t="s">
        <v>111</v>
      </c>
      <c r="H67" s="260"/>
    </row>
    <row r="68" spans="2:8" ht="25.5" x14ac:dyDescent="0.25">
      <c r="B68" s="259"/>
      <c r="C68" s="454"/>
      <c r="D68" s="452"/>
      <c r="E68" s="452" t="s">
        <v>112</v>
      </c>
      <c r="F68" s="238" t="s">
        <v>113</v>
      </c>
      <c r="G68" s="41" t="s">
        <v>114</v>
      </c>
      <c r="H68" s="260"/>
    </row>
    <row r="69" spans="2:8" ht="25.5" x14ac:dyDescent="0.25">
      <c r="B69" s="259"/>
      <c r="C69" s="455"/>
      <c r="D69" s="452"/>
      <c r="E69" s="452"/>
      <c r="F69" s="238" t="s">
        <v>115</v>
      </c>
      <c r="G69" s="240" t="s">
        <v>116</v>
      </c>
      <c r="H69" s="260"/>
    </row>
    <row r="70" spans="2:8" ht="25.5" x14ac:dyDescent="0.25">
      <c r="B70" s="259"/>
      <c r="C70" s="459" t="s">
        <v>34</v>
      </c>
      <c r="D70" s="457" t="s">
        <v>117</v>
      </c>
      <c r="E70" s="239" t="s">
        <v>118</v>
      </c>
      <c r="F70" s="239" t="s">
        <v>119</v>
      </c>
      <c r="G70" s="461" t="s">
        <v>120</v>
      </c>
      <c r="H70" s="260"/>
    </row>
    <row r="71" spans="2:8" ht="25.5" x14ac:dyDescent="0.25">
      <c r="B71" s="259"/>
      <c r="C71" s="460"/>
      <c r="D71" s="458"/>
      <c r="E71" s="456" t="s">
        <v>121</v>
      </c>
      <c r="F71" s="239" t="s">
        <v>122</v>
      </c>
      <c r="G71" s="461"/>
      <c r="H71" s="260"/>
    </row>
    <row r="72" spans="2:8" ht="25.5" x14ac:dyDescent="0.25">
      <c r="B72" s="259"/>
      <c r="C72" s="460"/>
      <c r="D72" s="458"/>
      <c r="E72" s="456"/>
      <c r="F72" s="239" t="s">
        <v>123</v>
      </c>
      <c r="G72" s="461"/>
      <c r="H72" s="260"/>
    </row>
    <row r="73" spans="2:8" ht="25.5" x14ac:dyDescent="0.25">
      <c r="B73" s="259"/>
      <c r="C73" s="460"/>
      <c r="D73" s="458"/>
      <c r="E73" s="456"/>
      <c r="F73" s="239" t="s">
        <v>124</v>
      </c>
      <c r="G73" s="461"/>
      <c r="H73" s="260"/>
    </row>
    <row r="74" spans="2:8" ht="25.5" x14ac:dyDescent="0.25">
      <c r="B74" s="259"/>
      <c r="C74" s="460"/>
      <c r="D74" s="458"/>
      <c r="E74" s="456" t="s">
        <v>125</v>
      </c>
      <c r="F74" s="239" t="s">
        <v>126</v>
      </c>
      <c r="G74" s="461"/>
      <c r="H74" s="260"/>
    </row>
    <row r="75" spans="2:8" ht="25.5" x14ac:dyDescent="0.25">
      <c r="B75" s="259"/>
      <c r="C75" s="460"/>
      <c r="D75" s="458"/>
      <c r="E75" s="456"/>
      <c r="F75" s="239" t="s">
        <v>127</v>
      </c>
      <c r="G75" s="461"/>
      <c r="H75" s="260"/>
    </row>
    <row r="76" spans="2:8" x14ac:dyDescent="0.25">
      <c r="B76" s="259"/>
      <c r="C76" s="261"/>
      <c r="D76" s="261"/>
      <c r="E76" s="261"/>
      <c r="F76" s="262"/>
      <c r="G76" s="263"/>
      <c r="H76" s="260"/>
    </row>
    <row r="77" spans="2:8" ht="12.75" customHeight="1" x14ac:dyDescent="0.25">
      <c r="B77" s="264"/>
      <c r="C77" s="419" t="s">
        <v>128</v>
      </c>
      <c r="D77" s="419"/>
      <c r="E77" s="419"/>
      <c r="F77" s="419"/>
      <c r="G77" s="419"/>
      <c r="H77" s="265"/>
    </row>
    <row r="78" spans="2:8" x14ac:dyDescent="0.25">
      <c r="B78" s="264"/>
      <c r="C78" s="419"/>
      <c r="D78" s="419"/>
      <c r="E78" s="419"/>
      <c r="F78" s="419"/>
      <c r="G78" s="419"/>
      <c r="H78" s="265"/>
    </row>
    <row r="79" spans="2:8" x14ac:dyDescent="0.25">
      <c r="B79" s="264"/>
      <c r="C79" s="419" t="s">
        <v>129</v>
      </c>
      <c r="D79" s="419"/>
      <c r="E79" s="419"/>
      <c r="F79" s="419"/>
      <c r="G79" s="419"/>
      <c r="H79" s="265"/>
    </row>
    <row r="80" spans="2:8" x14ac:dyDescent="0.25">
      <c r="B80" s="264"/>
      <c r="C80" s="419" t="s">
        <v>130</v>
      </c>
      <c r="D80" s="419"/>
      <c r="E80" s="419"/>
      <c r="F80" s="419"/>
      <c r="G80" s="419"/>
      <c r="H80" s="265"/>
    </row>
    <row r="81" spans="2:8" ht="13.5" thickBot="1" x14ac:dyDescent="0.3">
      <c r="B81" s="266"/>
      <c r="C81" s="267"/>
      <c r="D81" s="267"/>
      <c r="E81" s="267"/>
      <c r="F81" s="267"/>
      <c r="G81" s="267"/>
      <c r="H81" s="268"/>
    </row>
  </sheetData>
  <mergeCells count="42">
    <mergeCell ref="G70:G75"/>
    <mergeCell ref="E71:E73"/>
    <mergeCell ref="E74:E75"/>
    <mergeCell ref="C77:G78"/>
    <mergeCell ref="C79:G79"/>
    <mergeCell ref="C80:G80"/>
    <mergeCell ref="C64:C69"/>
    <mergeCell ref="D64:D69"/>
    <mergeCell ref="E64:E67"/>
    <mergeCell ref="E68:E69"/>
    <mergeCell ref="C70:C75"/>
    <mergeCell ref="D70:D75"/>
    <mergeCell ref="G51:G52"/>
    <mergeCell ref="C53:C59"/>
    <mergeCell ref="D53:D59"/>
    <mergeCell ref="E53:E59"/>
    <mergeCell ref="G53:G59"/>
    <mergeCell ref="C60:C63"/>
    <mergeCell ref="D60:D63"/>
    <mergeCell ref="E61:E63"/>
    <mergeCell ref="C40:C50"/>
    <mergeCell ref="D40:D52"/>
    <mergeCell ref="E40:E43"/>
    <mergeCell ref="E44:E47"/>
    <mergeCell ref="E48:E50"/>
    <mergeCell ref="C51:C52"/>
    <mergeCell ref="E51:E52"/>
    <mergeCell ref="C34:C39"/>
    <mergeCell ref="D34:D39"/>
    <mergeCell ref="E34:E35"/>
    <mergeCell ref="G34:G39"/>
    <mergeCell ref="E36:E37"/>
    <mergeCell ref="E38:E39"/>
    <mergeCell ref="B2:H2"/>
    <mergeCell ref="C4:G12"/>
    <mergeCell ref="C14:G14"/>
    <mergeCell ref="C15:G17"/>
    <mergeCell ref="C18:G21"/>
    <mergeCell ref="C23:C32"/>
    <mergeCell ref="D24:D33"/>
    <mergeCell ref="E24:E28"/>
    <mergeCell ref="E29:E3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86C3E-0A9A-4A14-AC61-CC5491AB94F8}">
  <sheetPr>
    <tabColor rgb="FF002060"/>
  </sheetPr>
  <dimension ref="A1:AX25"/>
  <sheetViews>
    <sheetView tabSelected="1" topLeftCell="A2" zoomScaleNormal="100" workbookViewId="0">
      <pane xSplit="3" ySplit="4" topLeftCell="D6" activePane="bottomRight" state="frozen"/>
      <selection pane="topRight" activeCell="G9" activeCellId="1" sqref="B2:DK6 G9"/>
      <selection pane="bottomLeft" activeCell="G9" activeCellId="1" sqref="B2:DK6 G9"/>
      <selection pane="bottomRight" activeCell="G5" sqref="G5"/>
    </sheetView>
  </sheetViews>
  <sheetFormatPr baseColWidth="10" defaultColWidth="11.42578125" defaultRowHeight="16.5" x14ac:dyDescent="0.25"/>
  <cols>
    <col min="1" max="1" width="7.140625" style="112" customWidth="1"/>
    <col min="2" max="2" width="25.140625" style="113" customWidth="1"/>
    <col min="3" max="3" width="9.140625" style="113" customWidth="1"/>
    <col min="4" max="4" width="14.85546875" style="113" bestFit="1" customWidth="1"/>
    <col min="5" max="5" width="18.7109375" style="113" customWidth="1"/>
    <col min="6" max="6" width="22.85546875" style="113" customWidth="1"/>
    <col min="7" max="7" width="32.42578125" style="112" customWidth="1"/>
    <col min="8" max="8" width="15.7109375" style="113" customWidth="1"/>
    <col min="9" max="9" width="18.28515625" style="112" customWidth="1"/>
    <col min="10" max="10" width="29.140625" style="112" customWidth="1"/>
    <col min="11" max="11" width="27.28515625" style="112" bestFit="1" customWidth="1"/>
    <col min="12" max="12" width="14.140625" style="112" customWidth="1"/>
    <col min="13" max="13" width="10.7109375" style="112" customWidth="1"/>
    <col min="14" max="14" width="13.5703125" style="112" customWidth="1"/>
    <col min="15" max="15" width="13.7109375" style="113" bestFit="1" customWidth="1"/>
    <col min="16" max="16" width="14.140625" style="112" customWidth="1"/>
    <col min="17" max="17" width="14.28515625" style="112" customWidth="1"/>
    <col min="18" max="19" width="18.7109375" style="112" customWidth="1"/>
    <col min="20" max="20" width="13" style="112" customWidth="1"/>
    <col min="21" max="21" width="10.28515625" style="112" bestFit="1" customWidth="1"/>
    <col min="22" max="22" width="14.140625" style="112" customWidth="1"/>
    <col min="23" max="23" width="9.7109375" style="112" bestFit="1" customWidth="1"/>
    <col min="24" max="24" width="13.28515625" style="112" customWidth="1"/>
    <col min="25" max="25" width="10.85546875" style="112" customWidth="1"/>
    <col min="26" max="16384" width="11.42578125" style="112"/>
  </cols>
  <sheetData>
    <row r="1" spans="1:50" ht="17.25" thickBot="1" x14ac:dyDescent="0.3"/>
    <row r="2" spans="1:50" ht="33.75" x14ac:dyDescent="0.25">
      <c r="B2" s="462"/>
      <c r="C2" s="464" t="s">
        <v>131</v>
      </c>
      <c r="D2" s="465"/>
      <c r="E2" s="465"/>
      <c r="F2" s="465"/>
      <c r="G2" s="465"/>
      <c r="H2" s="465"/>
      <c r="I2" s="465"/>
      <c r="J2" s="465"/>
      <c r="K2" s="466"/>
      <c r="L2" s="467" t="s">
        <v>131</v>
      </c>
      <c r="M2" s="465"/>
      <c r="N2" s="465"/>
      <c r="O2" s="465"/>
      <c r="P2" s="465"/>
      <c r="Q2" s="466"/>
      <c r="R2" s="467" t="s">
        <v>131</v>
      </c>
      <c r="S2" s="465"/>
      <c r="T2" s="465"/>
      <c r="U2" s="465"/>
      <c r="V2" s="465"/>
      <c r="W2" s="465"/>
      <c r="X2" s="465"/>
      <c r="Y2" s="475"/>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row>
    <row r="3" spans="1:50" ht="16.5" customHeight="1" x14ac:dyDescent="0.25">
      <c r="B3" s="462"/>
      <c r="C3" s="476" t="s">
        <v>13</v>
      </c>
      <c r="D3" s="477"/>
      <c r="E3" s="477"/>
      <c r="F3" s="477"/>
      <c r="G3" s="477"/>
      <c r="H3" s="477"/>
      <c r="I3" s="477"/>
      <c r="J3" s="477"/>
      <c r="K3" s="478"/>
      <c r="L3" s="483" t="s">
        <v>38</v>
      </c>
      <c r="M3" s="484"/>
      <c r="N3" s="484"/>
      <c r="O3" s="484"/>
      <c r="P3" s="484"/>
      <c r="Q3" s="485"/>
      <c r="R3" s="473" t="s">
        <v>49</v>
      </c>
      <c r="S3" s="474"/>
      <c r="T3" s="470" t="s">
        <v>132</v>
      </c>
      <c r="U3" s="471"/>
      <c r="V3" s="471"/>
      <c r="W3" s="471"/>
      <c r="X3" s="471"/>
      <c r="Y3" s="472"/>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row>
    <row r="4" spans="1:50" ht="17.25" thickBot="1" x14ac:dyDescent="0.3">
      <c r="B4" s="463"/>
      <c r="C4" s="479" t="s">
        <v>14</v>
      </c>
      <c r="D4" s="480"/>
      <c r="E4" s="480"/>
      <c r="F4" s="480"/>
      <c r="G4" s="480"/>
      <c r="H4" s="481" t="s">
        <v>25</v>
      </c>
      <c r="I4" s="482"/>
      <c r="J4" s="482"/>
      <c r="K4" s="482"/>
      <c r="L4" s="486" t="s">
        <v>39</v>
      </c>
      <c r="M4" s="486"/>
      <c r="N4" s="486" t="s">
        <v>43</v>
      </c>
      <c r="O4" s="486"/>
      <c r="P4" s="486" t="s">
        <v>46</v>
      </c>
      <c r="Q4" s="486"/>
      <c r="R4" s="468" t="s">
        <v>133</v>
      </c>
      <c r="S4" s="468"/>
      <c r="T4" s="469" t="s">
        <v>134</v>
      </c>
      <c r="U4" s="469"/>
      <c r="V4" s="469"/>
      <c r="W4" s="469"/>
      <c r="X4" s="469"/>
      <c r="Y4" s="469"/>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row>
    <row r="5" spans="1:50" ht="66.75" thickBot="1" x14ac:dyDescent="0.3">
      <c r="B5" s="223" t="s">
        <v>11</v>
      </c>
      <c r="C5" s="243" t="s">
        <v>135</v>
      </c>
      <c r="D5" s="241" t="s">
        <v>136</v>
      </c>
      <c r="E5" s="116" t="s">
        <v>137</v>
      </c>
      <c r="F5" s="116" t="s">
        <v>138</v>
      </c>
      <c r="G5" s="116" t="s">
        <v>139</v>
      </c>
      <c r="H5" s="116" t="s">
        <v>140</v>
      </c>
      <c r="I5" s="116" t="s">
        <v>141</v>
      </c>
      <c r="J5" s="116" t="s">
        <v>30</v>
      </c>
      <c r="K5" s="116" t="s">
        <v>142</v>
      </c>
      <c r="L5" s="117" t="s">
        <v>40</v>
      </c>
      <c r="M5" s="118" t="s">
        <v>42</v>
      </c>
      <c r="N5" s="118" t="s">
        <v>143</v>
      </c>
      <c r="O5" s="118" t="s">
        <v>45</v>
      </c>
      <c r="P5" s="117" t="s">
        <v>47</v>
      </c>
      <c r="Q5" s="117" t="s">
        <v>48</v>
      </c>
      <c r="R5" s="120" t="s">
        <v>77</v>
      </c>
      <c r="S5" s="120" t="s">
        <v>79</v>
      </c>
      <c r="T5" s="121" t="s">
        <v>85</v>
      </c>
      <c r="U5" s="121" t="s">
        <v>86</v>
      </c>
      <c r="V5" s="121" t="s">
        <v>87</v>
      </c>
      <c r="W5" s="121" t="s">
        <v>88</v>
      </c>
      <c r="X5" s="121" t="s">
        <v>89</v>
      </c>
      <c r="Y5" s="214" t="s">
        <v>90</v>
      </c>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row>
    <row r="6" spans="1:50" ht="83.25" thickBot="1" x14ac:dyDescent="0.3">
      <c r="A6" s="1">
        <v>6</v>
      </c>
      <c r="B6" s="205" t="s">
        <v>144</v>
      </c>
      <c r="C6" s="242" t="s">
        <v>145</v>
      </c>
      <c r="D6" s="183" t="s">
        <v>146</v>
      </c>
      <c r="E6" s="191" t="s">
        <v>147</v>
      </c>
      <c r="F6" s="197" t="s">
        <v>148</v>
      </c>
      <c r="G6" s="196" t="str">
        <f>IF(F6&lt;&gt;"",CONCATENATE("Posibilidad de afectación ",D6," por ",E6," debido a ",F6),"")</f>
        <v>Posibilidad de afectación reputacional por demoras en la suscripción de procesos contractuales debido a retrasos en la estructuración, revisión y aprobación del trámite precontractual</v>
      </c>
      <c r="H6" s="191" t="s">
        <v>149</v>
      </c>
      <c r="I6" s="189">
        <v>170</v>
      </c>
      <c r="J6" s="198" t="s">
        <v>150</v>
      </c>
      <c r="K6" s="199" t="s">
        <v>151</v>
      </c>
      <c r="L6" s="182" t="str">
        <f>IFERROR(VLOOKUP(M6,'4.Criterios'!$E$5:$F$9,2,0),"")</f>
        <v>Media</v>
      </c>
      <c r="M6" s="180">
        <f>IF(I6&lt;&gt;"",VLOOKUP(I6,'4.Criterios'!$B$5:$F$9,4,1),"")</f>
        <v>0.6</v>
      </c>
      <c r="N6" s="181" t="str">
        <f>IFERROR(VLOOKUP(O6,'4.Criterios'!$E$14:$F$18,2,0),"")</f>
        <v>Moderado</v>
      </c>
      <c r="O6" s="180">
        <f>IFERROR(IF(D6='4.Criterios'!$B$12,VLOOKUP(K6,'4.Criterios'!$B$14:$F$18,4,0),IF(D6='4.Criterios'!$C$12,VLOOKUP(K6,'4.Criterios'!$C$14:$F$18,3,0),"")),)</f>
        <v>0.6</v>
      </c>
      <c r="P6" s="182" t="str">
        <f>IFERROR(VLOOKUP(CONCATENATE(L6,N6),Niveles!$B$3:$E$27,4,0),"")</f>
        <v>Moderado</v>
      </c>
      <c r="Q6" s="184">
        <f>IFERROR(VLOOKUP(CONCATENATE(L6,N6),Niveles!$B$3:$F$27,5,0),"")</f>
        <v>11</v>
      </c>
      <c r="R6" s="179">
        <f>IFERROR(M6-U6,"")</f>
        <v>0.44879999999999998</v>
      </c>
      <c r="S6" s="179">
        <f>IFERROR(O6-W6,"")</f>
        <v>0.15000000000000002</v>
      </c>
      <c r="T6" s="182" t="str">
        <f>VLOOKUP($A6,'2.MapaControles'!$P$6:$U$107,2,1)</f>
        <v>Muy Baja</v>
      </c>
      <c r="U6" s="209">
        <f>VLOOKUP($A6,'2.MapaControles'!$P$6:$U$125,3,1)</f>
        <v>0.1512</v>
      </c>
      <c r="V6" s="181" t="str">
        <f>VLOOKUP($A6,'2.MapaControles'!$P$6:$U$107,4,1)</f>
        <v>Moderado</v>
      </c>
      <c r="W6" s="209">
        <f>VLOOKUP($A6,'2.MapaControles'!$P$6:$U$125,5,1)</f>
        <v>0.44999999999999996</v>
      </c>
      <c r="X6" s="182" t="str">
        <f>VLOOKUP($A6,'2.MapaControles'!$P$6:$U$107,6,1)</f>
        <v>Moderado</v>
      </c>
      <c r="Y6" s="215">
        <f>IFERROR(VLOOKUP(CONCATENATE(T6,V6),Niveles!$B$3:$F$27,5,0),"")</f>
        <v>8</v>
      </c>
    </row>
    <row r="7" spans="1:50" ht="195.75" customHeight="1" thickBot="1" x14ac:dyDescent="0.3">
      <c r="A7" s="1">
        <f t="shared" ref="A7:A25" si="0">A6+6</f>
        <v>12</v>
      </c>
      <c r="B7" s="205" t="s">
        <v>152</v>
      </c>
      <c r="C7" s="206" t="s">
        <v>153</v>
      </c>
      <c r="D7" s="183" t="s">
        <v>146</v>
      </c>
      <c r="E7" s="191" t="s">
        <v>154</v>
      </c>
      <c r="F7" s="200" t="s">
        <v>155</v>
      </c>
      <c r="G7" s="322" t="str">
        <f>IF(F7&lt;&gt;"",CONCATENATE("Posibilidad de afectación ",D7," por ",E7," debido a ",F7),"")</f>
        <v>Posibilidad de afectación reputacional por mala percepción de los grupos de valor debido a calidad insuficiente para la atención de los servicios prestados por el ICC.</v>
      </c>
      <c r="H7" s="191" t="s">
        <v>156</v>
      </c>
      <c r="I7" s="189">
        <v>4</v>
      </c>
      <c r="J7" s="198" t="s">
        <v>157</v>
      </c>
      <c r="K7" s="199" t="s">
        <v>158</v>
      </c>
      <c r="L7" s="182" t="str">
        <f>IFERROR(VLOOKUP(M7,'4.Criterios'!$E$5:$F$9,2,0),"")</f>
        <v>Baja</v>
      </c>
      <c r="M7" s="180">
        <f>IF(I7&lt;&gt;"",VLOOKUP(I7,'4.Criterios'!$B$5:$F$9,4,1),"")</f>
        <v>0.4</v>
      </c>
      <c r="N7" s="181" t="str">
        <f>IFERROR(VLOOKUP(O7,'4.Criterios'!$E$14:$F$18,2,0),"")</f>
        <v>Catastrófico</v>
      </c>
      <c r="O7" s="180">
        <f>IFERROR(IF(D7='4.Criterios'!$B$12,VLOOKUP(K7,'4.Criterios'!$B$14:$F$18,4,0),IF(D7='4.Criterios'!$C$12,VLOOKUP(K7,'4.Criterios'!$C$14:$F$18,3,0),"")),)</f>
        <v>1</v>
      </c>
      <c r="P7" s="182" t="str">
        <f>IFERROR(VLOOKUP(CONCATENATE(L7,N7),Niveles!$B$3:$E$27,4,0),"")</f>
        <v>Extremo</v>
      </c>
      <c r="Q7" s="184">
        <f>IFERROR(VLOOKUP(CONCATENATE(L7,N7),Niveles!$B$3:$F$27,5,0),"")</f>
        <v>22</v>
      </c>
      <c r="R7" s="179">
        <f t="shared" ref="R7:R22" si="1">IFERROR(M7-U7,"")</f>
        <v>0.23200000000000004</v>
      </c>
      <c r="S7" s="179">
        <f t="shared" ref="S7:S22" si="2">IFERROR(O7-W7,"")</f>
        <v>0.25</v>
      </c>
      <c r="T7" s="182" t="str">
        <f>VLOOKUP($A7,'2.MapaControles'!$P$6:$U$107,2,1)</f>
        <v>Muy Baja</v>
      </c>
      <c r="U7" s="209">
        <f>VLOOKUP($A7,'2.MapaControles'!$P$6:$U$125,3,1)</f>
        <v>0.16799999999999998</v>
      </c>
      <c r="V7" s="181" t="str">
        <f>VLOOKUP($A7,'2.MapaControles'!$P$6:$U$107,4,1)</f>
        <v>Mayor</v>
      </c>
      <c r="W7" s="209">
        <f>VLOOKUP($A7,'2.MapaControles'!$P$6:$U$125,5,1)</f>
        <v>0.75</v>
      </c>
      <c r="X7" s="182" t="str">
        <f>VLOOKUP($A7,'2.MapaControles'!$P$6:$U$107,6,1)</f>
        <v>Alto</v>
      </c>
      <c r="Y7" s="215">
        <f>IFERROR(VLOOKUP(CONCATENATE(T7,V7),Niveles!$B$3:$F$27,5,0),"")</f>
        <v>13</v>
      </c>
    </row>
    <row r="8" spans="1:50" ht="83.25" thickBot="1" x14ac:dyDescent="0.3">
      <c r="A8" s="1">
        <f t="shared" si="0"/>
        <v>18</v>
      </c>
      <c r="B8" s="205" t="s">
        <v>159</v>
      </c>
      <c r="C8" s="206" t="s">
        <v>160</v>
      </c>
      <c r="D8" s="183" t="s">
        <v>161</v>
      </c>
      <c r="E8" s="191" t="s">
        <v>162</v>
      </c>
      <c r="F8" s="200" t="s">
        <v>163</v>
      </c>
      <c r="G8" s="322" t="str">
        <f>IF(F8&lt;&gt;"",CONCATENATE("Posibilidad de afectación ",D8," por ",E8," debido a ",F8),"")</f>
        <v>Posibilidad de afectación económica por incumplimiento de los lineamientos normativos debido a desconocimiento de las normas vigentes que rige cada proceso</v>
      </c>
      <c r="H8" s="191" t="s">
        <v>164</v>
      </c>
      <c r="I8" s="189">
        <v>12</v>
      </c>
      <c r="J8" s="198" t="s">
        <v>165</v>
      </c>
      <c r="K8" s="199" t="s">
        <v>166</v>
      </c>
      <c r="L8" s="182" t="str">
        <f>IFERROR(VLOOKUP(M8,'4.Criterios'!$E$5:$F$9,2,0),"")</f>
        <v>Baja</v>
      </c>
      <c r="M8" s="180">
        <f>IF(I8&lt;&gt;"",VLOOKUP(I8,'4.Criterios'!$B$5:$F$9,4,1),"")</f>
        <v>0.4</v>
      </c>
      <c r="N8" s="181" t="str">
        <f>IFERROR(VLOOKUP(O8,'4.Criterios'!$E$14:$F$18,2,0),"")</f>
        <v>Mayor</v>
      </c>
      <c r="O8" s="180">
        <f>IFERROR(IF(D8='4.Criterios'!$B$12,VLOOKUP(K8,'4.Criterios'!$B$14:$F$18,4,0),IF(D8='4.Criterios'!$C$12,VLOOKUP(K8,'4.Criterios'!$C$14:$F$18,3,0),"")),)</f>
        <v>0.8</v>
      </c>
      <c r="P8" s="182" t="str">
        <f>IFERROR(VLOOKUP(CONCATENATE(L8,N8),Niveles!$B$3:$E$27,4,0),"")</f>
        <v>Alto</v>
      </c>
      <c r="Q8" s="184">
        <f>IFERROR(VLOOKUP(CONCATENATE(L8,N8),Niveles!$B$3:$F$27,5,0),"")</f>
        <v>16</v>
      </c>
      <c r="R8" s="179">
        <f t="shared" si="1"/>
        <v>0.23200000000000004</v>
      </c>
      <c r="S8" s="179">
        <f t="shared" si="2"/>
        <v>0.19999999999999996</v>
      </c>
      <c r="T8" s="182" t="str">
        <f>VLOOKUP($A8,'2.MapaControles'!$P$6:$U$107,2,1)</f>
        <v>Muy Baja</v>
      </c>
      <c r="U8" s="209">
        <f>VLOOKUP($A8,'2.MapaControles'!$P$6:$U$125,3,1)</f>
        <v>0.16799999999999998</v>
      </c>
      <c r="V8" s="181" t="str">
        <f>VLOOKUP($A8,'2.MapaControles'!$P$6:$U$107,4,1)</f>
        <v>Moderado</v>
      </c>
      <c r="W8" s="209">
        <f>VLOOKUP($A8,'2.MapaControles'!$P$6:$U$125,5,1)</f>
        <v>0.60000000000000009</v>
      </c>
      <c r="X8" s="182" t="str">
        <f>VLOOKUP($A8,'2.MapaControles'!$P$6:$U$107,6,1)</f>
        <v>Moderado</v>
      </c>
      <c r="Y8" s="215">
        <f>IFERROR(VLOOKUP(CONCATENATE(T8,V8),Niveles!$B$3:$F$27,5,0),"")</f>
        <v>8</v>
      </c>
    </row>
    <row r="9" spans="1:50" ht="149.25" thickBot="1" x14ac:dyDescent="0.3">
      <c r="A9" s="1">
        <f t="shared" si="0"/>
        <v>24</v>
      </c>
      <c r="B9" s="205" t="s">
        <v>152</v>
      </c>
      <c r="C9" s="206" t="s">
        <v>167</v>
      </c>
      <c r="D9" s="183" t="s">
        <v>146</v>
      </c>
      <c r="E9" s="191" t="s">
        <v>168</v>
      </c>
      <c r="F9" s="200" t="s">
        <v>169</v>
      </c>
      <c r="G9" s="322" t="str">
        <f t="shared" ref="G9" si="3">IF(F9&lt;&gt;"",CONCATENATE("Posibilidad de afectación ",D9," por ",E9," debido a ",F9),"")</f>
        <v>Posibilidad de afectación reputacional por inoportunidad en la respuesta a las solicitudes presentadas por la ciudadanía debido a desatención o desconocimiento de los lineamientos establecidos en el reglamento interno de peticiones, quejas, reclamos, sugerencias, denuncias y felicitaciones (PQRSDF)</v>
      </c>
      <c r="H9" s="191" t="s">
        <v>156</v>
      </c>
      <c r="I9" s="189">
        <v>242</v>
      </c>
      <c r="J9" s="198" t="s">
        <v>170</v>
      </c>
      <c r="K9" s="199" t="s">
        <v>151</v>
      </c>
      <c r="L9" s="182" t="str">
        <f>IFERROR(VLOOKUP(M9,'4.Criterios'!$E$5:$F$9,2,0),"")</f>
        <v>Media</v>
      </c>
      <c r="M9" s="180">
        <f>IF(I9&lt;&gt;"",VLOOKUP(I9,'4.Criterios'!$B$5:$F$9,4,1),"")</f>
        <v>0.6</v>
      </c>
      <c r="N9" s="181" t="str">
        <f>IFERROR(VLOOKUP(O9,'4.Criterios'!$E$14:$F$18,2,0),"")</f>
        <v>Moderado</v>
      </c>
      <c r="O9" s="180">
        <f>IFERROR(IF(D9='4.Criterios'!$B$12,VLOOKUP(K9,'4.Criterios'!$B$14:$F$18,4,0),IF(D9='4.Criterios'!$C$12,VLOOKUP(K9,'4.Criterios'!$C$14:$F$18,3,0),"")),)</f>
        <v>0.6</v>
      </c>
      <c r="P9" s="182" t="str">
        <f>IFERROR(VLOOKUP(CONCATENATE(L9,N9),Niveles!$B$3:$E$27,4,0),"")</f>
        <v>Moderado</v>
      </c>
      <c r="Q9" s="184">
        <f>IFERROR(VLOOKUP(CONCATENATE(L9,N9),Niveles!$B$3:$F$27,5,0),"")</f>
        <v>11</v>
      </c>
      <c r="R9" s="179">
        <f t="shared" si="1"/>
        <v>0.34799999999999998</v>
      </c>
      <c r="S9" s="179">
        <f t="shared" si="2"/>
        <v>0.26250000000000001</v>
      </c>
      <c r="T9" s="182" t="str">
        <f>VLOOKUP($A9,'2.MapaControles'!$P$6:$U$107,2,1)</f>
        <v>Baja</v>
      </c>
      <c r="U9" s="209">
        <f>VLOOKUP($A9,'2.MapaControles'!$P$6:$U$125,3,1)</f>
        <v>0.252</v>
      </c>
      <c r="V9" s="181" t="str">
        <f>VLOOKUP($A9,'2.MapaControles'!$P$6:$U$107,4,1)</f>
        <v>Menor</v>
      </c>
      <c r="W9" s="209">
        <f>VLOOKUP($A9,'2.MapaControles'!$P$6:$U$125,5,1)</f>
        <v>0.33749999999999997</v>
      </c>
      <c r="X9" s="182" t="str">
        <f>VLOOKUP($A9,'2.MapaControles'!$P$6:$U$107,6,1)</f>
        <v>Moderado</v>
      </c>
      <c r="Y9" s="215">
        <f>IFERROR(VLOOKUP(CONCATENATE(T9,V9),Niveles!$B$3:$F$27,5,0),"")</f>
        <v>5</v>
      </c>
    </row>
    <row r="10" spans="1:50" ht="116.25" thickBot="1" x14ac:dyDescent="0.3">
      <c r="A10" s="1">
        <f t="shared" si="0"/>
        <v>30</v>
      </c>
      <c r="B10" s="205" t="s">
        <v>171</v>
      </c>
      <c r="C10" s="206" t="s">
        <v>172</v>
      </c>
      <c r="D10" s="183" t="s">
        <v>146</v>
      </c>
      <c r="E10" s="191" t="s">
        <v>173</v>
      </c>
      <c r="F10" s="200" t="s">
        <v>174</v>
      </c>
      <c r="G10" s="322" t="str">
        <f>IF(F10&lt;&gt;"",CONCATENATE("Posibilidad de afectación ",D10," por ",E10," debido a ",F10),"")</f>
        <v>Posibilidad de afectación reputacional por demora en la toma de decisiones para la celebración de acuerdos interinstitucionales debido a falta de gestión y revisión oportuna de las propuestas por parte de los actores intervinientes.</v>
      </c>
      <c r="H10" s="191" t="s">
        <v>175</v>
      </c>
      <c r="I10" s="189">
        <v>4</v>
      </c>
      <c r="J10" s="198" t="s">
        <v>171</v>
      </c>
      <c r="K10" s="199" t="s">
        <v>151</v>
      </c>
      <c r="L10" s="182" t="str">
        <f>IFERROR(VLOOKUP(M10,'4.Criterios'!$E$5:$F$9,2,0),"")</f>
        <v>Baja</v>
      </c>
      <c r="M10" s="180">
        <f>IF(I10&lt;&gt;"",VLOOKUP(I10,'4.Criterios'!$B$5:$F$9,4,1),"")</f>
        <v>0.4</v>
      </c>
      <c r="N10" s="181" t="str">
        <f>IFERROR(VLOOKUP(O10,'4.Criterios'!$E$14:$F$18,2,0),"")</f>
        <v>Moderado</v>
      </c>
      <c r="O10" s="180">
        <f>IFERROR(IF(D10='4.Criterios'!$B$12,VLOOKUP(K10,'4.Criterios'!$B$14:$F$18,4,0),IF(D10='4.Criterios'!$C$12,VLOOKUP(K10,'4.Criterios'!$C$14:$F$18,3,0),"")),)</f>
        <v>0.6</v>
      </c>
      <c r="P10" s="182" t="str">
        <f>IFERROR(VLOOKUP(CONCATENATE(L10,N10),Niveles!$B$3:$E$27,4,0),"")</f>
        <v>Moderado</v>
      </c>
      <c r="Q10" s="184">
        <f>IFERROR(VLOOKUP(CONCATENATE(L10,N10),Niveles!$B$3:$F$27,5,0),"")</f>
        <v>10</v>
      </c>
      <c r="R10" s="179">
        <f t="shared" si="1"/>
        <v>0.23200000000000004</v>
      </c>
      <c r="S10" s="179">
        <f t="shared" si="2"/>
        <v>0.15000000000000002</v>
      </c>
      <c r="T10" s="182" t="str">
        <f>VLOOKUP($A10,'2.MapaControles'!$P$6:$U$107,2,1)</f>
        <v>Muy Baja</v>
      </c>
      <c r="U10" s="209">
        <f>VLOOKUP($A10,'2.MapaControles'!$P$6:$U$125,3,1)</f>
        <v>0.16799999999999998</v>
      </c>
      <c r="V10" s="181" t="str">
        <f>VLOOKUP($A10,'2.MapaControles'!$P$6:$U$107,4,1)</f>
        <v>Moderado</v>
      </c>
      <c r="W10" s="209">
        <f>VLOOKUP($A10,'2.MapaControles'!$P$6:$U$125,5,1)</f>
        <v>0.44999999999999996</v>
      </c>
      <c r="X10" s="182" t="str">
        <f>VLOOKUP($A10,'2.MapaControles'!$P$6:$U$107,6,1)</f>
        <v>Moderado</v>
      </c>
      <c r="Y10" s="215">
        <f>IFERROR(VLOOKUP(CONCATENATE(T10,V10),Niveles!$B$3:$F$27,5,0),"")</f>
        <v>8</v>
      </c>
    </row>
    <row r="11" spans="1:50" ht="165.75" thickBot="1" x14ac:dyDescent="0.3">
      <c r="A11" s="1">
        <f t="shared" si="0"/>
        <v>36</v>
      </c>
      <c r="B11" s="205" t="s">
        <v>176</v>
      </c>
      <c r="C11" s="206" t="s">
        <v>177</v>
      </c>
      <c r="D11" s="183" t="s">
        <v>146</v>
      </c>
      <c r="E11" s="191" t="s">
        <v>178</v>
      </c>
      <c r="F11" s="200" t="s">
        <v>179</v>
      </c>
      <c r="G11" s="322" t="str">
        <f t="shared" ref="G11:G21" si="4">IF(F11&lt;&gt;"",CONCATENATE("Posibilidad de afectación ",D11," por ",E11," debido a ",F11),"")</f>
        <v>Posibilidad de afectación reputacional por productos de investigación de los proyectos que no se entreguen a satisfacción debido a la falta de cumplimiento o seguimiento estipulados en los lineamientos del proceso investigativo</v>
      </c>
      <c r="H11" s="191" t="s">
        <v>175</v>
      </c>
      <c r="I11" s="189">
        <v>32</v>
      </c>
      <c r="J11" s="198" t="s">
        <v>180</v>
      </c>
      <c r="K11" s="199" t="s">
        <v>158</v>
      </c>
      <c r="L11" s="182" t="str">
        <f>IFERROR(VLOOKUP(M11,'4.Criterios'!$E$5:$F$9,2,0),"")</f>
        <v>Media</v>
      </c>
      <c r="M11" s="180">
        <f>IF(I11&lt;&gt;"",VLOOKUP(I11,'4.Criterios'!$B$5:$F$9,4,1),"")</f>
        <v>0.6</v>
      </c>
      <c r="N11" s="181" t="str">
        <f>IFERROR(VLOOKUP(O11,'4.Criterios'!$E$14:$F$18,2,0),"")</f>
        <v>Catastrófico</v>
      </c>
      <c r="O11" s="180">
        <f>IFERROR(IF(D11='4.Criterios'!$B$12,VLOOKUP(K11,'4.Criterios'!$B$14:$F$18,4,0),IF(D11='4.Criterios'!$C$12,VLOOKUP(K11,'4.Criterios'!$C$14:$F$18,3,0),"")),)</f>
        <v>1</v>
      </c>
      <c r="P11" s="182" t="str">
        <f>IFERROR(VLOOKUP(CONCATENATE(L11,N11),Niveles!$B$3:$E$27,4,0),"")</f>
        <v>Extremo</v>
      </c>
      <c r="Q11" s="184">
        <f>IFERROR(VLOOKUP(CONCATENATE(L11,N11),Niveles!$B$3:$F$27,5,0),"")</f>
        <v>23</v>
      </c>
      <c r="R11" s="179">
        <f t="shared" si="1"/>
        <v>0.34799999999999998</v>
      </c>
      <c r="S11" s="179">
        <f t="shared" si="2"/>
        <v>0.25</v>
      </c>
      <c r="T11" s="182" t="str">
        <f>VLOOKUP($A11,'2.MapaControles'!$P$6:$U$107,2,1)</f>
        <v>Baja</v>
      </c>
      <c r="U11" s="209">
        <f>VLOOKUP($A11,'2.MapaControles'!$P$6:$U$125,3,1)</f>
        <v>0.252</v>
      </c>
      <c r="V11" s="181" t="str">
        <f>VLOOKUP($A11,'2.MapaControles'!$P$6:$U$107,4,1)</f>
        <v>Mayor</v>
      </c>
      <c r="W11" s="209">
        <f>VLOOKUP($A11,'2.MapaControles'!$P$6:$U$125,5,1)</f>
        <v>0.75</v>
      </c>
      <c r="X11" s="182" t="str">
        <f>VLOOKUP($A11,'2.MapaControles'!$P$6:$U$107,6,1)</f>
        <v>Alto</v>
      </c>
      <c r="Y11" s="215">
        <f>IFERROR(VLOOKUP(CONCATENATE(T11,V11),Niveles!$B$3:$F$27,5,0),"")</f>
        <v>16</v>
      </c>
    </row>
    <row r="12" spans="1:50" ht="99.75" thickBot="1" x14ac:dyDescent="0.3">
      <c r="A12" s="1">
        <f t="shared" si="0"/>
        <v>42</v>
      </c>
      <c r="B12" s="205" t="s">
        <v>181</v>
      </c>
      <c r="C12" s="206" t="s">
        <v>182</v>
      </c>
      <c r="D12" s="183" t="s">
        <v>146</v>
      </c>
      <c r="E12" s="191" t="s">
        <v>183</v>
      </c>
      <c r="F12" s="200" t="s">
        <v>184</v>
      </c>
      <c r="G12" s="196" t="str">
        <f t="shared" si="4"/>
        <v>Posibilidad de afectación reputacional por Incumplimiento del calendario académico debido a atrasos en la definición o ejecución del plan de adquisiciones para la contratación de docentes de las maestrías</v>
      </c>
      <c r="H12" s="191" t="s">
        <v>149</v>
      </c>
      <c r="I12" s="189">
        <v>30</v>
      </c>
      <c r="J12" s="198" t="s">
        <v>185</v>
      </c>
      <c r="K12" s="199" t="s">
        <v>151</v>
      </c>
      <c r="L12" s="182" t="str">
        <f>IFERROR(VLOOKUP(M12,'4.Criterios'!$E$5:$F$9,2,0),"")</f>
        <v>Media</v>
      </c>
      <c r="M12" s="180">
        <f>IF(I12&lt;&gt;"",VLOOKUP(I12,'4.Criterios'!$B$5:$F$9,4,1),"")</f>
        <v>0.6</v>
      </c>
      <c r="N12" s="181" t="str">
        <f>IFERROR(VLOOKUP(O12,'4.Criterios'!$E$14:$F$18,2,0),"")</f>
        <v>Moderado</v>
      </c>
      <c r="O12" s="180">
        <f>IFERROR(IF(D12='4.Criterios'!$B$12,VLOOKUP(K12,'4.Criterios'!$B$14:$F$18,4,0),IF(D12='4.Criterios'!$C$12,VLOOKUP(K12,'4.Criterios'!$C$14:$F$18,3,0),"")),)</f>
        <v>0.6</v>
      </c>
      <c r="P12" s="182" t="str">
        <f>IFERROR(VLOOKUP(CONCATENATE(L12,N12),Niveles!$B$3:$E$27,4,0),"")</f>
        <v>Moderado</v>
      </c>
      <c r="Q12" s="184">
        <f>IFERROR(VLOOKUP(CONCATENATE(L12,N12),Niveles!$B$3:$F$27,5,0),"")</f>
        <v>11</v>
      </c>
      <c r="R12" s="179">
        <f t="shared" si="1"/>
        <v>0.18</v>
      </c>
      <c r="S12" s="179">
        <f t="shared" si="2"/>
        <v>0.15000000000000002</v>
      </c>
      <c r="T12" s="182" t="str">
        <f>VLOOKUP($A12,'2.MapaControles'!$P$6:$U$107,2,1)</f>
        <v>Media</v>
      </c>
      <c r="U12" s="209">
        <f>VLOOKUP($A12,'2.MapaControles'!$P$6:$U$125,3,1)</f>
        <v>0.42</v>
      </c>
      <c r="V12" s="181" t="str">
        <f>VLOOKUP($A12,'2.MapaControles'!$P$6:$U$107,4,1)</f>
        <v>Moderado</v>
      </c>
      <c r="W12" s="209">
        <f>VLOOKUP($A12,'2.MapaControles'!$P$6:$U$125,5,1)</f>
        <v>0.44999999999999996</v>
      </c>
      <c r="X12" s="182" t="str">
        <f>VLOOKUP($A12,'2.MapaControles'!$P$6:$U$107,6,1)</f>
        <v>Moderado</v>
      </c>
      <c r="Y12" s="215">
        <f>IFERROR(VLOOKUP(CONCATENATE(T12,V12),Niveles!$B$3:$F$27,5,0),"")</f>
        <v>11</v>
      </c>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row>
    <row r="13" spans="1:50" ht="99.75" thickBot="1" x14ac:dyDescent="0.3">
      <c r="A13" s="1">
        <f t="shared" si="0"/>
        <v>48</v>
      </c>
      <c r="B13" s="205" t="s">
        <v>186</v>
      </c>
      <c r="C13" s="206" t="s">
        <v>187</v>
      </c>
      <c r="D13" s="183" t="s">
        <v>146</v>
      </c>
      <c r="E13" s="191" t="s">
        <v>188</v>
      </c>
      <c r="F13" s="200" t="s">
        <v>189</v>
      </c>
      <c r="G13" s="196" t="str">
        <f t="shared" si="4"/>
        <v>Posibilidad de afectación reputacional por emitir conclusiones erróneas en los informes debido a falta de verificación y revisión de evidencias, criterios o datos; o inobservancia de la normativa vigente</v>
      </c>
      <c r="H13" s="191" t="s">
        <v>149</v>
      </c>
      <c r="I13" s="189">
        <v>50</v>
      </c>
      <c r="J13" s="198" t="s">
        <v>190</v>
      </c>
      <c r="K13" s="199" t="s">
        <v>151</v>
      </c>
      <c r="L13" s="182" t="str">
        <f>IFERROR(VLOOKUP(M13,'4.Criterios'!$E$5:$F$9,2,0),"")</f>
        <v>Media</v>
      </c>
      <c r="M13" s="180">
        <f>IF(I13&lt;&gt;"",VLOOKUP(I13,'4.Criterios'!$B$5:$F$9,4,1),"")</f>
        <v>0.6</v>
      </c>
      <c r="N13" s="181" t="str">
        <f>IFERROR(VLOOKUP(O13,'4.Criterios'!$E$14:$F$18,2,0),"")</f>
        <v>Moderado</v>
      </c>
      <c r="O13" s="180">
        <f>IFERROR(IF(D13='4.Criterios'!$B$12,VLOOKUP(K13,'4.Criterios'!$B$14:$F$18,4,0),IF(D13='4.Criterios'!$C$12,VLOOKUP(K13,'4.Criterios'!$C$14:$F$18,3,0),"")),)</f>
        <v>0.6</v>
      </c>
      <c r="P13" s="182" t="str">
        <f>IFERROR(VLOOKUP(CONCATENATE(L13,N13),Niveles!$B$3:$E$27,4,0),"")</f>
        <v>Moderado</v>
      </c>
      <c r="Q13" s="184">
        <f>IFERROR(VLOOKUP(CONCATENATE(L13,N13),Niveles!$B$3:$F$27,5,0),"")</f>
        <v>11</v>
      </c>
      <c r="R13" s="179">
        <f t="shared" si="1"/>
        <v>0.44879999999999998</v>
      </c>
      <c r="S13" s="179">
        <f t="shared" si="2"/>
        <v>0.26250000000000001</v>
      </c>
      <c r="T13" s="182" t="str">
        <f>VLOOKUP($A13,'2.MapaControles'!$P$6:$U$107,2,1)</f>
        <v>Muy Baja</v>
      </c>
      <c r="U13" s="209">
        <f>VLOOKUP($A13,'2.MapaControles'!$P$6:$U$125,3,1)</f>
        <v>0.1512</v>
      </c>
      <c r="V13" s="181" t="str">
        <f>VLOOKUP($A13,'2.MapaControles'!$P$6:$U$107,4,1)</f>
        <v>Menor</v>
      </c>
      <c r="W13" s="209">
        <f>VLOOKUP($A13,'2.MapaControles'!$P$6:$U$125,5,1)</f>
        <v>0.33749999999999997</v>
      </c>
      <c r="X13" s="182" t="str">
        <f>VLOOKUP($A13,'2.MapaControles'!$P$6:$U$107,6,1)</f>
        <v>Bajo</v>
      </c>
      <c r="Y13" s="215">
        <f>IFERROR(VLOOKUP(CONCATENATE(T13,V13),Niveles!$B$3:$F$27,5,0),"")</f>
        <v>3</v>
      </c>
    </row>
    <row r="14" spans="1:50" ht="165.75" thickBot="1" x14ac:dyDescent="0.3">
      <c r="A14" s="1">
        <f t="shared" si="0"/>
        <v>54</v>
      </c>
      <c r="B14" s="205" t="s">
        <v>191</v>
      </c>
      <c r="C14" s="206" t="s">
        <v>192</v>
      </c>
      <c r="D14" s="183" t="s">
        <v>146</v>
      </c>
      <c r="E14" s="191" t="s">
        <v>193</v>
      </c>
      <c r="F14" s="200" t="s">
        <v>194</v>
      </c>
      <c r="G14" s="322" t="str">
        <f t="shared" si="4"/>
        <v>Posibilidad de afectación reputacional por publicaciones con falencias en la edición en sus diferentes soportes debido a falta de parámetros para la revisión de las actividades y seguimiento a la edición, corrección de estilo, diagramación, impresión y digitalización según especificaciones de las bibliotecas, colecciones y series editoriales existentes</v>
      </c>
      <c r="H14" s="191" t="s">
        <v>175</v>
      </c>
      <c r="I14" s="189">
        <f>10*5</f>
        <v>50</v>
      </c>
      <c r="J14" s="198" t="s">
        <v>195</v>
      </c>
      <c r="K14" s="199" t="s">
        <v>158</v>
      </c>
      <c r="L14" s="182" t="str">
        <f>IFERROR(VLOOKUP(M14,'4.Criterios'!$E$5:$F$9,2,0),"")</f>
        <v>Media</v>
      </c>
      <c r="M14" s="180">
        <f>IF(I14&lt;&gt;"",VLOOKUP(I14,'4.Criterios'!$B$5:$F$9,4,1),"")</f>
        <v>0.6</v>
      </c>
      <c r="N14" s="181" t="str">
        <f>IFERROR(VLOOKUP(O14,'4.Criterios'!$E$14:$F$18,2,0),"")</f>
        <v>Catastrófico</v>
      </c>
      <c r="O14" s="180">
        <f>IFERROR(IF(D14='4.Criterios'!$B$12,VLOOKUP(K14,'4.Criterios'!$B$14:$F$18,4,0),IF(D14='4.Criterios'!$C$12,VLOOKUP(K14,'4.Criterios'!$C$14:$F$18,3,0),"")),)</f>
        <v>1</v>
      </c>
      <c r="P14" s="182" t="str">
        <f>IFERROR(VLOOKUP(CONCATENATE(L14,N14),Niveles!$B$3:$E$27,4,0),"")</f>
        <v>Extremo</v>
      </c>
      <c r="Q14" s="184">
        <f>IFERROR(VLOOKUP(CONCATENATE(L14,N14),Niveles!$B$3:$F$27,5,0),"")</f>
        <v>23</v>
      </c>
      <c r="R14" s="179">
        <f t="shared" si="1"/>
        <v>0.42359999999999998</v>
      </c>
      <c r="S14" s="179">
        <f t="shared" si="2"/>
        <v>0.25</v>
      </c>
      <c r="T14" s="182" t="str">
        <f>VLOOKUP($A14,'2.MapaControles'!$P$6:$U$107,2,1)</f>
        <v>Muy Baja</v>
      </c>
      <c r="U14" s="209">
        <f>VLOOKUP($A14,'2.MapaControles'!$P$6:$U$125,3,1)</f>
        <v>0.1764</v>
      </c>
      <c r="V14" s="181" t="str">
        <f>VLOOKUP($A14,'2.MapaControles'!$P$6:$U$107,4,1)</f>
        <v>Mayor</v>
      </c>
      <c r="W14" s="209">
        <f>VLOOKUP($A14,'2.MapaControles'!$P$6:$U$125,5,1)</f>
        <v>0.75</v>
      </c>
      <c r="X14" s="182" t="str">
        <f>VLOOKUP($A14,'2.MapaControles'!$P$6:$U$107,6,1)</f>
        <v>Alto</v>
      </c>
      <c r="Y14" s="215">
        <f>IFERROR(VLOOKUP(CONCATENATE(T14,V14),Niveles!$B$3:$F$27,5,0),"")</f>
        <v>13</v>
      </c>
    </row>
    <row r="15" spans="1:50" ht="99.75" thickBot="1" x14ac:dyDescent="0.3">
      <c r="A15" s="1">
        <f t="shared" si="0"/>
        <v>60</v>
      </c>
      <c r="B15" s="205" t="s">
        <v>196</v>
      </c>
      <c r="C15" s="206" t="s">
        <v>197</v>
      </c>
      <c r="D15" s="183" t="s">
        <v>161</v>
      </c>
      <c r="E15" s="191" t="s">
        <v>198</v>
      </c>
      <c r="F15" s="200" t="s">
        <v>199</v>
      </c>
      <c r="G15" s="196" t="str">
        <f t="shared" si="4"/>
        <v>Posibilidad de afectación económica por liquidación errónea del valor mensual de los salarios de los funcionarios de planta  debido a desconocimiento de normatividad o fallas en el software de nómina</v>
      </c>
      <c r="H15" s="191" t="s">
        <v>200</v>
      </c>
      <c r="I15" s="189">
        <v>15</v>
      </c>
      <c r="J15" s="198" t="s">
        <v>201</v>
      </c>
      <c r="K15" s="199" t="s">
        <v>166</v>
      </c>
      <c r="L15" s="182" t="str">
        <f>IFERROR(VLOOKUP(M15,'4.Criterios'!$E$5:$F$9,2,0),"")</f>
        <v>Baja</v>
      </c>
      <c r="M15" s="180">
        <f>IF(I15&lt;&gt;"",VLOOKUP(I15,'4.Criterios'!$B$5:$F$9,4,1),"")</f>
        <v>0.4</v>
      </c>
      <c r="N15" s="181" t="str">
        <f>IFERROR(VLOOKUP(O15,'4.Criterios'!$E$14:$F$18,2,0),"")</f>
        <v>Mayor</v>
      </c>
      <c r="O15" s="180">
        <f>IFERROR(IF(D15='4.Criterios'!$B$12,VLOOKUP(K15,'4.Criterios'!$B$14:$F$18,4,0),IF(D15='4.Criterios'!$C$12,VLOOKUP(K15,'4.Criterios'!$C$14:$F$18,3,0),"")),)</f>
        <v>0.8</v>
      </c>
      <c r="P15" s="182" t="str">
        <f>IFERROR(VLOOKUP(CONCATENATE(L15,N15),Niveles!$B$3:$E$27,4,0),"")</f>
        <v>Alto</v>
      </c>
      <c r="Q15" s="184">
        <f>IFERROR(VLOOKUP(CONCATENATE(L15,N15),Niveles!$B$3:$F$27,5,0),"")</f>
        <v>16</v>
      </c>
      <c r="R15" s="179">
        <f t="shared" si="1"/>
        <v>0.23200000000000004</v>
      </c>
      <c r="S15" s="179">
        <f t="shared" si="2"/>
        <v>0.19999999999999996</v>
      </c>
      <c r="T15" s="182" t="str">
        <f>VLOOKUP($A15,'2.MapaControles'!$P$6:$U$107,2,1)</f>
        <v>Muy Baja</v>
      </c>
      <c r="U15" s="209">
        <f>VLOOKUP($A15,'2.MapaControles'!$P$6:$U$125,3,1)</f>
        <v>0.16799999999999998</v>
      </c>
      <c r="V15" s="181" t="str">
        <f>VLOOKUP($A15,'2.MapaControles'!$P$6:$U$107,4,1)</f>
        <v>Moderado</v>
      </c>
      <c r="W15" s="209">
        <f>VLOOKUP($A15,'2.MapaControles'!$P$6:$U$125,5,1)</f>
        <v>0.60000000000000009</v>
      </c>
      <c r="X15" s="182" t="str">
        <f>VLOOKUP($A15,'2.MapaControles'!$P$6:$U$107,6,1)</f>
        <v>Moderado</v>
      </c>
      <c r="Y15" s="215">
        <f>IFERROR(VLOOKUP(CONCATENATE(T15,V15),Niveles!$B$3:$F$27,5,0),"")</f>
        <v>8</v>
      </c>
    </row>
    <row r="16" spans="1:50" ht="116.25" thickBot="1" x14ac:dyDescent="0.3">
      <c r="A16" s="1">
        <f t="shared" si="0"/>
        <v>66</v>
      </c>
      <c r="B16" s="205" t="s">
        <v>159</v>
      </c>
      <c r="C16" s="206" t="s">
        <v>202</v>
      </c>
      <c r="D16" s="183" t="s">
        <v>146</v>
      </c>
      <c r="E16" s="191" t="s">
        <v>203</v>
      </c>
      <c r="F16" s="200" t="s">
        <v>204</v>
      </c>
      <c r="G16" s="196" t="str">
        <f t="shared" si="4"/>
        <v>Posibilidad de afectación reputacional por la pérdida de la renovación de las condiciones de calidad institucional debido a la falta de implementación del plan institucional de autoevaluación durante la vigencia de la certificación</v>
      </c>
      <c r="H16" s="191" t="s">
        <v>149</v>
      </c>
      <c r="I16" s="189">
        <v>1</v>
      </c>
      <c r="J16" s="198" t="s">
        <v>205</v>
      </c>
      <c r="K16" s="199" t="s">
        <v>158</v>
      </c>
      <c r="L16" s="182" t="str">
        <f>IFERROR(VLOOKUP(M16,'4.Criterios'!$E$5:$F$9,2,0),"")</f>
        <v>Muy Baja</v>
      </c>
      <c r="M16" s="180">
        <f>IF(I16&lt;&gt;"",VLOOKUP(I16,'4.Criterios'!$B$5:$F$9,4,1),"")</f>
        <v>0.2</v>
      </c>
      <c r="N16" s="181" t="str">
        <f>IFERROR(VLOOKUP(O16,'4.Criterios'!$E$14:$F$18,2,0),"")</f>
        <v>Catastrófico</v>
      </c>
      <c r="O16" s="180">
        <f>IFERROR(IF(D16='4.Criterios'!$B$12,VLOOKUP(K16,'4.Criterios'!$B$14:$F$18,4,0),IF(D16='4.Criterios'!$C$12,VLOOKUP(K16,'4.Criterios'!$C$14:$F$18,3,0),"")),)</f>
        <v>1</v>
      </c>
      <c r="P16" s="182" t="str">
        <f>IFERROR(VLOOKUP(CONCATENATE(L16,N16),Niveles!$B$3:$E$27,4,0),"")</f>
        <v>Extremo</v>
      </c>
      <c r="Q16" s="184">
        <f>IFERROR(VLOOKUP(CONCATENATE(L16,N16),Niveles!$B$3:$F$27,5,0),"")</f>
        <v>21</v>
      </c>
      <c r="R16" s="179">
        <f t="shared" si="1"/>
        <v>0.16976000000000002</v>
      </c>
      <c r="S16" s="179">
        <f t="shared" si="2"/>
        <v>0.25</v>
      </c>
      <c r="T16" s="182" t="str">
        <f>VLOOKUP($A16,'2.MapaControles'!$P$6:$U$107,2,1)</f>
        <v>Muy Baja</v>
      </c>
      <c r="U16" s="209">
        <f>VLOOKUP($A16,'2.MapaControles'!$P$6:$U$125,3,1)</f>
        <v>3.0239999999999996E-2</v>
      </c>
      <c r="V16" s="181" t="str">
        <f>VLOOKUP($A16,'2.MapaControles'!$P$6:$U$107,4,1)</f>
        <v>Mayor</v>
      </c>
      <c r="W16" s="209">
        <f>VLOOKUP($A16,'2.MapaControles'!$P$6:$U$125,5,1)</f>
        <v>0.75</v>
      </c>
      <c r="X16" s="182" t="str">
        <f>VLOOKUP($A16,'2.MapaControles'!$P$6:$U$107,6,1)</f>
        <v>Alto</v>
      </c>
      <c r="Y16" s="215">
        <f>IFERROR(VLOOKUP(CONCATENATE(T16,V16),Niveles!$B$3:$F$27,5,0),"")</f>
        <v>13</v>
      </c>
    </row>
    <row r="17" spans="1:50" ht="116.25" thickBot="1" x14ac:dyDescent="0.3">
      <c r="A17" s="1">
        <f t="shared" si="0"/>
        <v>72</v>
      </c>
      <c r="B17" s="205" t="s">
        <v>206</v>
      </c>
      <c r="C17" s="206" t="s">
        <v>207</v>
      </c>
      <c r="D17" s="183" t="s">
        <v>146</v>
      </c>
      <c r="E17" s="191" t="s">
        <v>208</v>
      </c>
      <c r="F17" s="200" t="s">
        <v>209</v>
      </c>
      <c r="G17" s="322" t="str">
        <f t="shared" si="4"/>
        <v>Posibilidad de afectación reputacional por ruptura de reserva por pérdida o desorganización de expedientes debido a descuido del profesional especializado de Control Interno Disciplinario que tiene la custodia de los mismos</v>
      </c>
      <c r="H17" s="191" t="s">
        <v>149</v>
      </c>
      <c r="I17" s="189">
        <v>30</v>
      </c>
      <c r="J17" s="198" t="s">
        <v>210</v>
      </c>
      <c r="K17" s="199" t="s">
        <v>151</v>
      </c>
      <c r="L17" s="182" t="str">
        <f>IFERROR(VLOOKUP(M17,'4.Criterios'!$E$5:$F$9,2,0),"")</f>
        <v>Media</v>
      </c>
      <c r="M17" s="180">
        <f>IF(I17&lt;&gt;"",VLOOKUP(I17,'4.Criterios'!$B$5:$F$9,4,1),"")</f>
        <v>0.6</v>
      </c>
      <c r="N17" s="181" t="str">
        <f>IFERROR(VLOOKUP(O17,'4.Criterios'!$E$14:$F$18,2,0),"")</f>
        <v>Moderado</v>
      </c>
      <c r="O17" s="180">
        <f>IFERROR(IF(D17='4.Criterios'!$B$12,VLOOKUP(K17,'4.Criterios'!$B$14:$F$18,4,0),IF(D17='4.Criterios'!$C$12,VLOOKUP(K17,'4.Criterios'!$C$14:$F$18,3,0),"")),)</f>
        <v>0.6</v>
      </c>
      <c r="P17" s="182" t="str">
        <f>IFERROR(VLOOKUP(CONCATENATE(L17,N17),Niveles!$B$3:$E$27,4,0),"")</f>
        <v>Moderado</v>
      </c>
      <c r="Q17" s="184">
        <f>IFERROR(VLOOKUP(CONCATENATE(L17,N17),Niveles!$B$3:$F$27,5,0),"")</f>
        <v>11</v>
      </c>
      <c r="R17" s="179">
        <f t="shared" si="1"/>
        <v>0.42359999999999998</v>
      </c>
      <c r="S17" s="179">
        <f t="shared" si="2"/>
        <v>0.26250000000000001</v>
      </c>
      <c r="T17" s="182" t="str">
        <f>VLOOKUP($A17,'2.MapaControles'!$P$6:$U$107,2,1)</f>
        <v>Muy Baja</v>
      </c>
      <c r="U17" s="209">
        <f>VLOOKUP($A17,'2.MapaControles'!$P$6:$U$125,3,1)</f>
        <v>0.1764</v>
      </c>
      <c r="V17" s="181" t="str">
        <f>VLOOKUP($A17,'2.MapaControles'!$P$6:$U$107,4,1)</f>
        <v>Menor</v>
      </c>
      <c r="W17" s="209">
        <f>VLOOKUP($A17,'2.MapaControles'!$P$6:$U$125,5,1)</f>
        <v>0.33749999999999997</v>
      </c>
      <c r="X17" s="182" t="str">
        <f>VLOOKUP($A17,'2.MapaControles'!$P$6:$U$107,6,1)</f>
        <v>Bajo</v>
      </c>
      <c r="Y17" s="215">
        <f>IFERROR(VLOOKUP(CONCATENATE(T17,V17),Niveles!$B$3:$F$27,5,0),"")</f>
        <v>3</v>
      </c>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row>
    <row r="18" spans="1:50" ht="149.25" thickBot="1" x14ac:dyDescent="0.3">
      <c r="A18" s="1">
        <f t="shared" si="0"/>
        <v>78</v>
      </c>
      <c r="B18" s="205" t="s">
        <v>181</v>
      </c>
      <c r="C18" s="206" t="s">
        <v>211</v>
      </c>
      <c r="D18" s="183" t="s">
        <v>146</v>
      </c>
      <c r="E18" s="191" t="s">
        <v>212</v>
      </c>
      <c r="F18" s="200" t="s">
        <v>213</v>
      </c>
      <c r="G18" s="196" t="str">
        <f t="shared" si="4"/>
        <v>Posibilidad de afectación reputacional por la pérdida de la renovación de los registros calificados de los programas de Maestría debido a la falta de ejecución del plan anual de autoevaluación definido para la vigencia de siete años del registro calificado otorgado a los programas de Maestría</v>
      </c>
      <c r="H18" s="191" t="s">
        <v>149</v>
      </c>
      <c r="I18" s="189">
        <v>5</v>
      </c>
      <c r="J18" s="198" t="s">
        <v>214</v>
      </c>
      <c r="K18" s="199" t="s">
        <v>158</v>
      </c>
      <c r="L18" s="182" t="str">
        <f>IFERROR(VLOOKUP(M18,'4.Criterios'!$E$5:$F$9,2,0),"")</f>
        <v>Baja</v>
      </c>
      <c r="M18" s="180">
        <f>IF(I18&lt;&gt;"",VLOOKUP(I18,'4.Criterios'!$B$5:$F$9,4,1),"")</f>
        <v>0.4</v>
      </c>
      <c r="N18" s="181" t="str">
        <f>IFERROR(VLOOKUP(O18,'4.Criterios'!$E$14:$F$18,2,0),"")</f>
        <v>Catastrófico</v>
      </c>
      <c r="O18" s="180">
        <f>IFERROR(IF(D18='4.Criterios'!$B$12,VLOOKUP(K18,'4.Criterios'!$B$14:$F$18,4,0),IF(D18='4.Criterios'!$C$12,VLOOKUP(K18,'4.Criterios'!$C$14:$F$18,3,0),"")),)</f>
        <v>1</v>
      </c>
      <c r="P18" s="182" t="str">
        <f>IFERROR(VLOOKUP(CONCATENATE(L18,N18),Niveles!$B$3:$E$27,4,0),"")</f>
        <v>Extremo</v>
      </c>
      <c r="Q18" s="184">
        <f>IFERROR(VLOOKUP(CONCATENATE(L18,N18),Niveles!$B$3:$F$27,5,0),"")</f>
        <v>22</v>
      </c>
      <c r="R18" s="179">
        <f t="shared" si="1"/>
        <v>0.23200000000000004</v>
      </c>
      <c r="S18" s="179">
        <f t="shared" si="2"/>
        <v>0.25</v>
      </c>
      <c r="T18" s="182" t="str">
        <f>VLOOKUP($A18,'2.MapaControles'!$P$6:$U$107,2,1)</f>
        <v>Muy Baja</v>
      </c>
      <c r="U18" s="209">
        <f>VLOOKUP($A18,'2.MapaControles'!$P$6:$U$125,3,1)</f>
        <v>0.16799999999999998</v>
      </c>
      <c r="V18" s="181" t="str">
        <f>VLOOKUP($A18,'2.MapaControles'!$P$6:$U$107,4,1)</f>
        <v>Mayor</v>
      </c>
      <c r="W18" s="209">
        <f>VLOOKUP($A18,'2.MapaControles'!$P$6:$U$125,5,1)</f>
        <v>0.75</v>
      </c>
      <c r="X18" s="182" t="str">
        <f>VLOOKUP($A18,'2.MapaControles'!$P$6:$U$107,6,1)</f>
        <v>Alto</v>
      </c>
      <c r="Y18" s="215">
        <f>IFERROR(VLOOKUP(CONCATENATE(T18,V18),Niveles!$B$3:$F$27,5,0),"")</f>
        <v>13</v>
      </c>
    </row>
    <row r="19" spans="1:50" ht="162" customHeight="1" thickBot="1" x14ac:dyDescent="0.3">
      <c r="A19" s="1">
        <f t="shared" si="0"/>
        <v>84</v>
      </c>
      <c r="B19" s="205" t="s">
        <v>215</v>
      </c>
      <c r="C19" s="206" t="s">
        <v>216</v>
      </c>
      <c r="D19" s="183" t="s">
        <v>161</v>
      </c>
      <c r="E19" s="191" t="s">
        <v>217</v>
      </c>
      <c r="F19" s="200" t="s">
        <v>218</v>
      </c>
      <c r="G19" s="322" t="str">
        <f t="shared" si="4"/>
        <v>Posibilidad de afectación económica por inoportunidad en la presentación de los reportes o informes tributarios, contables o normativos de nivel nacional o distrital debido a falta de planificación, monitoreo y actualización de los cronogramas y plazos establecidos por los entes externos</v>
      </c>
      <c r="H19" s="191" t="s">
        <v>164</v>
      </c>
      <c r="I19" s="189">
        <v>12</v>
      </c>
      <c r="J19" s="198" t="s">
        <v>219</v>
      </c>
      <c r="K19" s="199" t="s">
        <v>220</v>
      </c>
      <c r="L19" s="182" t="str">
        <f>IFERROR(VLOOKUP(M19,'4.Criterios'!$E$5:$F$9,2,0),"")</f>
        <v>Baja</v>
      </c>
      <c r="M19" s="180">
        <f>IF(I19&lt;&gt;"",VLOOKUP(I19,'4.Criterios'!$B$5:$F$9,4,1),"")</f>
        <v>0.4</v>
      </c>
      <c r="N19" s="181" t="str">
        <f>IFERROR(VLOOKUP(O19,'4.Criterios'!$E$14:$F$18,2,0),"")</f>
        <v>Menor</v>
      </c>
      <c r="O19" s="180">
        <f>IFERROR(IF(D19='4.Criterios'!$B$12,VLOOKUP(K19,'4.Criterios'!$B$14:$F$18,4,0),IF(D19='4.Criterios'!$C$12,VLOOKUP(K19,'4.Criterios'!$C$14:$F$18,3,0),"")),)</f>
        <v>0.4</v>
      </c>
      <c r="P19" s="182" t="str">
        <f>IFERROR(VLOOKUP(CONCATENATE(L19,N19),Niveles!$B$3:$E$27,4,0),"")</f>
        <v>Moderado</v>
      </c>
      <c r="Q19" s="184">
        <f>IFERROR(VLOOKUP(CONCATENATE(L19,N19),Niveles!$B$3:$F$27,5,0),"")</f>
        <v>5</v>
      </c>
      <c r="R19" s="179">
        <f t="shared" si="1"/>
        <v>0.23200000000000004</v>
      </c>
      <c r="S19" s="179">
        <f t="shared" si="2"/>
        <v>9.9999999999999978E-2</v>
      </c>
      <c r="T19" s="182" t="str">
        <f>VLOOKUP($A19,'2.MapaControles'!$P$6:$U$107,2,1)</f>
        <v>Muy Baja</v>
      </c>
      <c r="U19" s="209">
        <f>VLOOKUP($A19,'2.MapaControles'!$P$6:$U$125,3,1)</f>
        <v>0.16799999999999998</v>
      </c>
      <c r="V19" s="181" t="str">
        <f>VLOOKUP($A19,'2.MapaControles'!$P$6:$U$107,4,1)</f>
        <v>Menor</v>
      </c>
      <c r="W19" s="209">
        <f>VLOOKUP($A19,'2.MapaControles'!$P$6:$U$125,5,1)</f>
        <v>0.30000000000000004</v>
      </c>
      <c r="X19" s="182" t="str">
        <f>VLOOKUP($A19,'2.MapaControles'!$P$6:$U$107,6,1)</f>
        <v>Bajo</v>
      </c>
      <c r="Y19" s="215">
        <f>IFERROR(VLOOKUP(CONCATENATE(T19,V19),Niveles!$B$3:$F$27,5,0),"")</f>
        <v>3</v>
      </c>
    </row>
    <row r="20" spans="1:50" ht="99.75" thickBot="1" x14ac:dyDescent="0.3">
      <c r="A20" s="1">
        <f t="shared" si="0"/>
        <v>90</v>
      </c>
      <c r="B20" s="205" t="s">
        <v>221</v>
      </c>
      <c r="C20" s="206" t="s">
        <v>222</v>
      </c>
      <c r="D20" s="183" t="s">
        <v>146</v>
      </c>
      <c r="E20" s="191" t="s">
        <v>223</v>
      </c>
      <c r="F20" s="197" t="s">
        <v>224</v>
      </c>
      <c r="G20" s="196" t="str">
        <f t="shared" si="4"/>
        <v>Posibilidad de afectación reputacional por registros inadecuados en el aplicativo websafi debido a inconsistencias en los documentos que presentan para realizar ingresos de bienes muebles y publicaciones</v>
      </c>
      <c r="H20" s="191" t="s">
        <v>149</v>
      </c>
      <c r="I20" s="188">
        <v>150</v>
      </c>
      <c r="J20" s="198" t="s">
        <v>225</v>
      </c>
      <c r="K20" s="199" t="s">
        <v>151</v>
      </c>
      <c r="L20" s="182" t="str">
        <f>IFERROR(VLOOKUP(M20,'4.Criterios'!$E$5:$F$9,2,0),"")</f>
        <v>Media</v>
      </c>
      <c r="M20" s="180">
        <f>IF(I20&lt;&gt;"",VLOOKUP(I20,'4.Criterios'!$B$5:$F$9,4,1),"")</f>
        <v>0.6</v>
      </c>
      <c r="N20" s="181" t="str">
        <f>IFERROR(VLOOKUP(O20,'4.Criterios'!$E$14:$F$18,2,0),"")</f>
        <v>Moderado</v>
      </c>
      <c r="O20" s="180">
        <f>IFERROR(IF(D20='4.Criterios'!$B$12,VLOOKUP(K20,'4.Criterios'!$B$14:$F$18,4,0),IF(D20='4.Criterios'!$C$12,VLOOKUP(K20,'4.Criterios'!$C$14:$F$18,3,0),"")),)</f>
        <v>0.6</v>
      </c>
      <c r="P20" s="182" t="str">
        <f>IFERROR(VLOOKUP(CONCATENATE(L20,N20),Niveles!$B$3:$E$27,4,0),"")</f>
        <v>Moderado</v>
      </c>
      <c r="Q20" s="184">
        <f>IFERROR(VLOOKUP(CONCATENATE(L20,N20),Niveles!$B$3:$F$27,5,0),"")</f>
        <v>11</v>
      </c>
      <c r="R20" s="179">
        <f t="shared" si="1"/>
        <v>0.34799999999999998</v>
      </c>
      <c r="S20" s="179">
        <f t="shared" si="2"/>
        <v>0.15000000000000002</v>
      </c>
      <c r="T20" s="182" t="str">
        <f>VLOOKUP($A20,'2.MapaControles'!$P$6:$U$107,2,1)</f>
        <v>Baja</v>
      </c>
      <c r="U20" s="209">
        <f>VLOOKUP($A20,'2.MapaControles'!$P$6:$U$125,3,1)</f>
        <v>0.252</v>
      </c>
      <c r="V20" s="181" t="str">
        <f>VLOOKUP($A20,'2.MapaControles'!$P$6:$U$107,4,1)</f>
        <v>Moderado</v>
      </c>
      <c r="W20" s="209">
        <f>VLOOKUP($A20,'2.MapaControles'!$P$6:$U$125,5,1)</f>
        <v>0.44999999999999996</v>
      </c>
      <c r="X20" s="182" t="str">
        <f>VLOOKUP($A20,'2.MapaControles'!$P$6:$U$107,6,1)</f>
        <v>Moderado</v>
      </c>
      <c r="Y20" s="215">
        <f>IFERROR(VLOOKUP(CONCATENATE(T20,V20),Niveles!$B$3:$F$27,5,0),"")</f>
        <v>10</v>
      </c>
    </row>
    <row r="21" spans="1:50" s="160" customFormat="1" ht="83.25" thickBot="1" x14ac:dyDescent="0.3">
      <c r="A21" s="1">
        <f t="shared" si="0"/>
        <v>96</v>
      </c>
      <c r="B21" s="207" t="s">
        <v>221</v>
      </c>
      <c r="C21" s="208" t="s">
        <v>226</v>
      </c>
      <c r="D21" s="185" t="s">
        <v>161</v>
      </c>
      <c r="E21" s="194" t="s">
        <v>227</v>
      </c>
      <c r="F21" s="195" t="s">
        <v>228</v>
      </c>
      <c r="G21" s="196" t="str">
        <f t="shared" si="4"/>
        <v>Posibilidad de afectación económica por daños en los equipos tecnológicos debido a intermitencia en el suministro de energía eléctrica en las sedes del ICC</v>
      </c>
      <c r="H21" s="194" t="s">
        <v>229</v>
      </c>
      <c r="I21" s="186">
        <v>30</v>
      </c>
      <c r="J21" s="192" t="s">
        <v>230</v>
      </c>
      <c r="K21" s="193" t="s">
        <v>231</v>
      </c>
      <c r="L21" s="182" t="str">
        <f>IFERROR(VLOOKUP(M21,'4.Criterios'!$E$5:$F$9,2,0),"")</f>
        <v>Media</v>
      </c>
      <c r="M21" s="180">
        <f>IF(I21&lt;&gt;"",VLOOKUP(I21,'4.Criterios'!$B$5:$F$9,4,1),"")</f>
        <v>0.6</v>
      </c>
      <c r="N21" s="181" t="str">
        <f>IFERROR(VLOOKUP(O21,'4.Criterios'!$E$14:$F$18,2,0),"")</f>
        <v>Moderado</v>
      </c>
      <c r="O21" s="180">
        <f>IFERROR(IF(D21='4.Criterios'!$B$12,VLOOKUP(K21,'4.Criterios'!$B$14:$F$18,4,0),IF(D21='4.Criterios'!$C$12,VLOOKUP(K21,'4.Criterios'!$C$14:$F$18,3,0),"")),)</f>
        <v>0.6</v>
      </c>
      <c r="P21" s="182" t="str">
        <f>IFERROR(VLOOKUP(CONCATENATE(L21,N21),Niveles!$B$3:$E$27,4,0),"")</f>
        <v>Moderado</v>
      </c>
      <c r="Q21" s="184">
        <f>IFERROR(VLOOKUP(CONCATENATE(L21,N21),Niveles!$B$3:$F$27,5,0),"")</f>
        <v>11</v>
      </c>
      <c r="R21" s="187">
        <f t="shared" si="1"/>
        <v>0.24</v>
      </c>
      <c r="S21" s="187">
        <f t="shared" si="2"/>
        <v>0.15000000000000002</v>
      </c>
      <c r="T21" s="182" t="str">
        <f>VLOOKUP($A21,'2.MapaControles'!$P$6:$U$107,2,1)</f>
        <v>Baja</v>
      </c>
      <c r="U21" s="209">
        <f>VLOOKUP($A21,'2.MapaControles'!$P$6:$U$125,3,1)</f>
        <v>0.36</v>
      </c>
      <c r="V21" s="181" t="str">
        <f>VLOOKUP($A21,'2.MapaControles'!$P$6:$U$107,4,1)</f>
        <v>Moderado</v>
      </c>
      <c r="W21" s="209">
        <f>VLOOKUP($A21,'2.MapaControles'!$P$6:$U$125,5,1)</f>
        <v>0.44999999999999996</v>
      </c>
      <c r="X21" s="182" t="str">
        <f>VLOOKUP($A21,'2.MapaControles'!$P$6:$U$107,6,1)</f>
        <v>Moderado</v>
      </c>
      <c r="Y21" s="215">
        <f>IFERROR(VLOOKUP(CONCATENATE(T21,V21),Niveles!$B$3:$F$27,5,0),"")</f>
        <v>10</v>
      </c>
    </row>
    <row r="22" spans="1:50" s="160" customFormat="1" ht="184.5" customHeight="1" thickBot="1" x14ac:dyDescent="0.3">
      <c r="A22" s="1">
        <f t="shared" si="0"/>
        <v>102</v>
      </c>
      <c r="B22" s="323" t="s">
        <v>176</v>
      </c>
      <c r="C22" s="324" t="s">
        <v>232</v>
      </c>
      <c r="D22" s="325" t="s">
        <v>146</v>
      </c>
      <c r="E22" s="326" t="s">
        <v>233</v>
      </c>
      <c r="F22" s="200" t="s">
        <v>234</v>
      </c>
      <c r="G22" s="327" t="str">
        <f>IF(F22&lt;&gt;"",CONCATENATE("Posibilidad de afectación ",D22," por ",E22," debido a ",F22),"")</f>
        <v>Posibilidad de afectación reputacional por la mención inadecuada u omisión del rol institucional en la financiación de las investigaciones debido a la falta de lineamientos sobre la mención o participación del ICC</v>
      </c>
      <c r="H22" s="326" t="s">
        <v>175</v>
      </c>
      <c r="I22" s="328">
        <v>32</v>
      </c>
      <c r="J22" s="329" t="s">
        <v>180</v>
      </c>
      <c r="K22" s="330" t="s">
        <v>158</v>
      </c>
      <c r="L22" s="210" t="str">
        <f>IFERROR(VLOOKUP(M22,'4.Criterios'!$E$5:$F$9,2,0),"")</f>
        <v>Media</v>
      </c>
      <c r="M22" s="211">
        <f>IF(I22&lt;&gt;"",VLOOKUP(I22,'4.Criterios'!$B$5:$F$9,4,1),"")</f>
        <v>0.6</v>
      </c>
      <c r="N22" s="212" t="str">
        <f>IFERROR(VLOOKUP(O22,'4.Criterios'!$E$14:$F$18,2,0),"")</f>
        <v>Catastrófico</v>
      </c>
      <c r="O22" s="211">
        <f>IFERROR(IF(D22='4.Criterios'!$B$12,VLOOKUP(K22,'4.Criterios'!$B$14:$F$18,4,0),IF(D22='4.Criterios'!$C$12,VLOOKUP(K22,'4.Criterios'!$C$14:$F$18,3,0),"")),)</f>
        <v>1</v>
      </c>
      <c r="P22" s="210" t="str">
        <f>IFERROR(VLOOKUP(CONCATENATE(L22,N22),Niveles!$B$3:$E$27,4,0),"")</f>
        <v>Extremo</v>
      </c>
      <c r="Q22" s="213">
        <f>IFERROR(VLOOKUP(CONCATENATE(L22,N22),Niveles!$B$3:$F$27,5,0),"")</f>
        <v>23</v>
      </c>
      <c r="R22" s="331">
        <f t="shared" si="1"/>
        <v>0</v>
      </c>
      <c r="S22" s="331">
        <f t="shared" si="2"/>
        <v>0.25</v>
      </c>
      <c r="T22" s="182" t="str">
        <f>VLOOKUP($A22,'2.MapaControles'!$P$6:$U$107,2,1)</f>
        <v>Media</v>
      </c>
      <c r="U22" s="209">
        <f>VLOOKUP($A22,'2.MapaControles'!$P$6:$U$125,3,1)</f>
        <v>0.6</v>
      </c>
      <c r="V22" s="181" t="str">
        <f>VLOOKUP($A22,'2.MapaControles'!$P$6:$U$107,4,1)</f>
        <v>Mayor</v>
      </c>
      <c r="W22" s="209">
        <f>VLOOKUP($A22,'2.MapaControles'!$P$6:$U$125,5,1)</f>
        <v>0.75</v>
      </c>
      <c r="X22" s="182" t="str">
        <f>VLOOKUP($A22,'2.MapaControles'!$P$6:$U$107,6,1)</f>
        <v>Alto</v>
      </c>
      <c r="Y22" s="215">
        <f>IFERROR(VLOOKUP(CONCATENATE(T22,V22),Niveles!$B$3:$F$27,5,0),"")</f>
        <v>17</v>
      </c>
    </row>
    <row r="23" spans="1:50" s="160" customFormat="1" ht="132.75" thickBot="1" x14ac:dyDescent="0.3">
      <c r="A23" s="1">
        <f t="shared" si="0"/>
        <v>108</v>
      </c>
      <c r="B23" s="323" t="s">
        <v>191</v>
      </c>
      <c r="C23" s="324" t="s">
        <v>235</v>
      </c>
      <c r="D23" s="325" t="s">
        <v>146</v>
      </c>
      <c r="E23" s="326" t="s">
        <v>236</v>
      </c>
      <c r="F23" s="200" t="s">
        <v>237</v>
      </c>
      <c r="G23" s="327" t="str">
        <f>IF(F23&lt;&gt;"",CONCATENATE("Posibilidad de afectación ",D23," por ",E23," debido a ",F23),"")</f>
        <v>Posibilidad de afectación reputacional por incumplimientos en los requerimientos establecidos contractualmente o mediante la resolución de tiraje debido a falta de cuidado en las actividades durante el desarrollo de impresión y acabados de las publicaciones</v>
      </c>
      <c r="H23" s="326" t="s">
        <v>149</v>
      </c>
      <c r="I23" s="328">
        <v>9</v>
      </c>
      <c r="J23" s="329" t="s">
        <v>238</v>
      </c>
      <c r="K23" s="330" t="s">
        <v>151</v>
      </c>
      <c r="L23" s="210" t="str">
        <f>IFERROR(VLOOKUP(M23,'4.Criterios'!$E$5:$F$9,2,0),"")</f>
        <v>Baja</v>
      </c>
      <c r="M23" s="211">
        <f>IF(I23&lt;&gt;"",VLOOKUP(I23,'4.Criterios'!$B$5:$F$9,4,1),"")</f>
        <v>0.4</v>
      </c>
      <c r="N23" s="212" t="str">
        <f>IFERROR(VLOOKUP(O23,'4.Criterios'!$E$14:$F$18,2,0),"")</f>
        <v>Moderado</v>
      </c>
      <c r="O23" s="211">
        <f>IFERROR(IF(D23='4.Criterios'!$B$12,VLOOKUP(K23,'4.Criterios'!$B$14:$F$18,4,0),IF(D23='4.Criterios'!$C$12,VLOOKUP(K23,'4.Criterios'!$C$14:$F$18,3,0),"")),)</f>
        <v>0.6</v>
      </c>
      <c r="P23" s="210" t="str">
        <f>IFERROR(VLOOKUP(CONCATENATE(L23,N23),Niveles!$B$3:$E$27,4,0),"")</f>
        <v>Moderado</v>
      </c>
      <c r="Q23" s="213">
        <f>IFERROR(VLOOKUP(CONCATENATE(L23,N23),Niveles!$B$3:$F$27,5,0),"")</f>
        <v>10</v>
      </c>
      <c r="R23" s="331">
        <f t="shared" ref="R23:R24" si="5">IFERROR(M23-U23,"")</f>
        <v>0.12000000000000005</v>
      </c>
      <c r="S23" s="331">
        <f t="shared" ref="S23:S24" si="6">IFERROR(O23-W23,"")</f>
        <v>0.15000000000000002</v>
      </c>
      <c r="T23" s="182" t="str">
        <f>VLOOKUP($A23,'2.MapaControles'!$P$6:$U$107,2,1)</f>
        <v>Media</v>
      </c>
      <c r="U23" s="209">
        <f>VLOOKUP($A23,'2.MapaControles'!$P$6:$U$125,3,1)</f>
        <v>0.27999999999999997</v>
      </c>
      <c r="V23" s="181" t="str">
        <f>VLOOKUP($A23,'2.MapaControles'!$P$6:$U$107,4,1)</f>
        <v>Mayor</v>
      </c>
      <c r="W23" s="209">
        <f>VLOOKUP($A23,'2.MapaControles'!$P$6:$U$125,5,1)</f>
        <v>0.44999999999999996</v>
      </c>
      <c r="X23" s="182" t="str">
        <f>VLOOKUP($A23,'2.MapaControles'!$P$6:$U$107,6,1)</f>
        <v>Alto</v>
      </c>
      <c r="Y23" s="215">
        <f>IFERROR(VLOOKUP(CONCATENATE(T23,V23),Niveles!$B$3:$F$27,5,0),"")</f>
        <v>17</v>
      </c>
    </row>
    <row r="24" spans="1:50" ht="182.25" thickBot="1" x14ac:dyDescent="0.3">
      <c r="A24" s="1">
        <f t="shared" si="0"/>
        <v>114</v>
      </c>
      <c r="B24" s="323" t="s">
        <v>152</v>
      </c>
      <c r="C24" s="324" t="s">
        <v>239</v>
      </c>
      <c r="D24" s="325" t="s">
        <v>146</v>
      </c>
      <c r="E24" s="326" t="s">
        <v>240</v>
      </c>
      <c r="F24" s="326" t="s">
        <v>241</v>
      </c>
      <c r="G24" s="327" t="str">
        <f>IF(F24&lt;&gt;"",CONCATENATE("Posibilidad de afectación ",D24," por ",E24," debido a ",F24),"")</f>
        <v>Posibilidad de afectación reputacional por indisponibilidad de información del ICC a través de sus portales web y plataformas de educación virtual debido a que todas las plataformas y servicios de la entidad están alojados en el datacenter de la sede centro, por lo tanto, cualquier incidente que ocurra en la sede central podría resultar en la interrupción de acceso a estas plataformas, dejándolas fuera de línea.</v>
      </c>
      <c r="H24" s="326" t="s">
        <v>229</v>
      </c>
      <c r="I24" s="328">
        <v>20</v>
      </c>
      <c r="J24" s="329" t="s">
        <v>242</v>
      </c>
      <c r="K24" s="330" t="s">
        <v>243</v>
      </c>
      <c r="L24" s="210" t="str">
        <f>IFERROR(VLOOKUP(M24,'4.Criterios'!$E$5:$F$9,2,0),"")</f>
        <v>Baja</v>
      </c>
      <c r="M24" s="211">
        <f>IF(I24&lt;&gt;"",VLOOKUP(I24,'4.Criterios'!$B$5:$F$9,4,1),"")</f>
        <v>0.4</v>
      </c>
      <c r="N24" s="212" t="str">
        <f>IFERROR(VLOOKUP(O24,'4.Criterios'!$E$14:$F$18,2,0),"")</f>
        <v>Mayor</v>
      </c>
      <c r="O24" s="211">
        <f>IFERROR(IF(D24='4.Criterios'!$B$12,VLOOKUP(K24,'4.Criterios'!$B$14:$F$18,4,0),IF(D24='4.Criterios'!$C$12,VLOOKUP(K24,'4.Criterios'!$C$14:$F$18,3,0),"")),)</f>
        <v>0.8</v>
      </c>
      <c r="P24" s="210" t="str">
        <f>IFERROR(VLOOKUP(CONCATENATE(L24,N24),Niveles!$B$3:$E$27,4,0),"")</f>
        <v>Alto</v>
      </c>
      <c r="Q24" s="213">
        <f>IFERROR(VLOOKUP(CONCATENATE(L24,N24),Niveles!$B$3:$F$27,5,0),"")</f>
        <v>16</v>
      </c>
      <c r="R24" s="331">
        <f t="shared" si="5"/>
        <v>0</v>
      </c>
      <c r="S24" s="331">
        <f t="shared" si="6"/>
        <v>0.19999999999999996</v>
      </c>
      <c r="T24" s="182" t="str">
        <f>VLOOKUP($A24,'2.MapaControles'!$P$6:$U$107,2,1)</f>
        <v>Media</v>
      </c>
      <c r="U24" s="209">
        <f>VLOOKUP($A24,'2.MapaControles'!$P$6:$U$125,3,1)</f>
        <v>0.4</v>
      </c>
      <c r="V24" s="181" t="str">
        <f>VLOOKUP($A24,'2.MapaControles'!$P$6:$U$107,4,1)</f>
        <v>Mayor</v>
      </c>
      <c r="W24" s="209">
        <f>VLOOKUP($A24,'2.MapaControles'!$P$6:$U$125,5,1)</f>
        <v>0.60000000000000009</v>
      </c>
      <c r="X24" s="182" t="str">
        <f>VLOOKUP($A24,'2.MapaControles'!$P$6:$U$107,6,1)</f>
        <v>Alto</v>
      </c>
      <c r="Y24" s="215">
        <f>IFERROR(VLOOKUP(CONCATENATE(T24,V24),Niveles!$B$3:$F$27,5,0),"")</f>
        <v>17</v>
      </c>
    </row>
    <row r="25" spans="1:50" ht="116.25" thickBot="1" x14ac:dyDescent="0.3">
      <c r="A25" s="1">
        <f t="shared" si="0"/>
        <v>120</v>
      </c>
      <c r="B25" s="323" t="s">
        <v>215</v>
      </c>
      <c r="C25" s="324" t="s">
        <v>244</v>
      </c>
      <c r="D25" s="325" t="s">
        <v>161</v>
      </c>
      <c r="E25" s="326" t="s">
        <v>245</v>
      </c>
      <c r="F25" s="326" t="s">
        <v>246</v>
      </c>
      <c r="G25" s="327" t="str">
        <f t="shared" ref="G25" si="7">IF(F25&lt;&gt;"",CONCATENATE("Posibilidad de afectación ",D25," por ",E25," debido a ",F25),"")</f>
        <v>Posibilidad de afectación económica por inexactitud en el diligenciamiento o registro de la información tributaria o contable a reportar, debido a interpretación incorrecta de la normativa o errores involuntarios de digitación</v>
      </c>
      <c r="H25" s="326" t="s">
        <v>164</v>
      </c>
      <c r="I25" s="328">
        <v>12</v>
      </c>
      <c r="J25" s="329" t="s">
        <v>219</v>
      </c>
      <c r="K25" s="330" t="s">
        <v>220</v>
      </c>
      <c r="L25" s="210" t="str">
        <f>IFERROR(VLOOKUP(M25,'4.Criterios'!$E$5:$F$9,2,0),"")</f>
        <v>Baja</v>
      </c>
      <c r="M25" s="211">
        <f>IF(I25&lt;&gt;"",VLOOKUP(I25,'4.Criterios'!$B$5:$F$9,4,1),"")</f>
        <v>0.4</v>
      </c>
      <c r="N25" s="212" t="str">
        <f>IFERROR(VLOOKUP(O25,'4.Criterios'!$E$14:$F$18,2,0),"")</f>
        <v>Menor</v>
      </c>
      <c r="O25" s="211">
        <f>IFERROR(IF(D25='4.Criterios'!$B$12,VLOOKUP(K25,'4.Criterios'!$B$14:$F$18,4,0),IF(D25='4.Criterios'!$C$12,VLOOKUP(K25,'4.Criterios'!$C$14:$F$18,3,0),"")),)</f>
        <v>0.4</v>
      </c>
      <c r="P25" s="210" t="str">
        <f>IFERROR(VLOOKUP(CONCATENATE(L25,N25),Niveles!$B$3:$E$27,4,0),"")</f>
        <v>Moderado</v>
      </c>
      <c r="Q25" s="213">
        <f>IFERROR(VLOOKUP(CONCATENATE(L25,N25),Niveles!$B$3:$F$27,5,0),"")</f>
        <v>5</v>
      </c>
      <c r="R25" s="331">
        <f t="shared" ref="R25" si="8">IFERROR(M25-U25,"")</f>
        <v>0.23200000000000004</v>
      </c>
      <c r="S25" s="331">
        <f>IFERROR(O25-W25,"")</f>
        <v>9.9999999999999978E-2</v>
      </c>
      <c r="T25" s="182" t="str">
        <f>VLOOKUP($A25,'2.MapaControles'!$P$6:$U$107,2,1)</f>
        <v>Media</v>
      </c>
      <c r="U25" s="209">
        <f>VLOOKUP($A25,'2.MapaControles'!$P$6:$U$125,3,1)</f>
        <v>0.16799999999999998</v>
      </c>
      <c r="V25" s="181" t="str">
        <f>VLOOKUP($A25,'2.MapaControles'!$P$6:$U$107,4,1)</f>
        <v>Mayor</v>
      </c>
      <c r="W25" s="209">
        <f>VLOOKUP($A25,'2.MapaControles'!$P$6:$U$125,5,1)</f>
        <v>0.30000000000000004</v>
      </c>
      <c r="X25" s="182" t="str">
        <f>VLOOKUP($A25,'2.MapaControles'!$P$6:$U$107,6,1)</f>
        <v>Alto</v>
      </c>
      <c r="Y25" s="215">
        <f>IFERROR(VLOOKUP(CONCATENATE(T25,V25),Niveles!$B$3:$F$27,5,0),"")</f>
        <v>17</v>
      </c>
    </row>
  </sheetData>
  <sheetProtection autoFilter="0"/>
  <autoFilter ref="B5:Y25" xr:uid="{00000000-0009-0000-0000-000004000000}"/>
  <dataConsolidate/>
  <mergeCells count="15">
    <mergeCell ref="B2:B4"/>
    <mergeCell ref="C2:K2"/>
    <mergeCell ref="L2:Q2"/>
    <mergeCell ref="R4:S4"/>
    <mergeCell ref="T4:Y4"/>
    <mergeCell ref="T3:Y3"/>
    <mergeCell ref="R3:S3"/>
    <mergeCell ref="R2:Y2"/>
    <mergeCell ref="C3:K3"/>
    <mergeCell ref="C4:G4"/>
    <mergeCell ref="H4:K4"/>
    <mergeCell ref="L3:Q3"/>
    <mergeCell ref="L4:M4"/>
    <mergeCell ref="N4:O4"/>
    <mergeCell ref="P4:Q4"/>
  </mergeCells>
  <conditionalFormatting sqref="D6:D25">
    <cfRule type="cellIs" dxfId="270" priority="81" operator="equal">
      <formula>"reputacional"</formula>
    </cfRule>
    <cfRule type="cellIs" dxfId="269" priority="82" operator="equal">
      <formula>"económica"</formula>
    </cfRule>
  </conditionalFormatting>
  <conditionalFormatting sqref="Q6:Q25">
    <cfRule type="cellIs" dxfId="254" priority="27" operator="equal">
      <formula>"Extremo"</formula>
    </cfRule>
  </conditionalFormatting>
  <conditionalFormatting sqref="Q6:S25">
    <cfRule type="cellIs" dxfId="253" priority="24" operator="equal">
      <formula>"Alto"</formula>
    </cfRule>
    <cfRule type="cellIs" dxfId="252" priority="25" operator="equal">
      <formula>"Moderado"</formula>
    </cfRule>
    <cfRule type="cellIs" dxfId="251" priority="26" operator="equal">
      <formula>"Bajo"</formula>
    </cfRule>
  </conditionalFormatting>
  <conditionalFormatting sqref="R6:S25">
    <cfRule type="cellIs" dxfId="250" priority="42" operator="equal">
      <formula>"Extremo"</formula>
    </cfRule>
  </conditionalFormatting>
  <conditionalFormatting sqref="Y6:Y25">
    <cfRule type="cellIs" dxfId="249" priority="15" operator="equal">
      <formula>"Extremo"</formula>
    </cfRule>
    <cfRule type="cellIs" dxfId="248" priority="16" operator="equal">
      <formula>"Alto"</formula>
    </cfRule>
    <cfRule type="cellIs" dxfId="247" priority="17" operator="equal">
      <formula>"Moderado"</formula>
    </cfRule>
    <cfRule type="cellIs" dxfId="246" priority="18" operator="equal">
      <formula>"Bajo"</formula>
    </cfRule>
  </conditionalFormatting>
  <dataValidations count="4">
    <dataValidation type="list" allowBlank="1" showInputMessage="1" showErrorMessage="1" sqref="H6 H8 H10:H25" xr:uid="{E82EA8B0-B9AB-45FC-9F8D-FCD82E89743F}">
      <mc:AlternateContent xmlns:x12ac="http://schemas.microsoft.com/office/spreadsheetml/2011/1/ac" xmlns:mc="http://schemas.openxmlformats.org/markup-compatibility/2006">
        <mc:Choice Requires="x12ac">
          <x12ac:list>Daños activos físicos - eventos externos, Daños patrimonio público – omisión interna, Ejecución y administración de procesos, Fallas tecnológicas, Fraude externo, Fraude interno, Relaciones laborales," Usuarios, productos y prácticas"</x12ac:list>
        </mc:Choice>
        <mc:Fallback>
          <formula1>"Daños activos físicos - eventos externos, Daños patrimonio público – omisión interna, Ejecución y administración de procesos, Fallas tecnológicas, Fraude externo, Fraude interno, Relaciones laborales, Usuarios, productos y prácticas"</formula1>
        </mc:Fallback>
      </mc:AlternateContent>
    </dataValidation>
    <dataValidation type="list" allowBlank="1" showInputMessage="1" showErrorMessage="1" sqref="H7 H9" xr:uid="{A1143A14-9E35-4BFE-8B7F-1E2AB1EED036}"/>
    <dataValidation type="list" allowBlank="1" showInputMessage="1" showErrorMessage="1" sqref="D6:D25" xr:uid="{CB78BF03-9E75-4931-9517-49D0CDC5AE1E}">
      <formula1>"económica,reputacional"</formula1>
    </dataValidation>
    <dataValidation type="list" allowBlank="1" showInputMessage="1" showErrorMessage="1" sqref="K6:K25" xr:uid="{DDEB2B28-68E2-4E14-BE1A-420133D287A6}">
      <formula1>INDIRECT(D6)</formula1>
    </dataValidation>
  </dataValidations>
  <pageMargins left="0.7" right="0.7" top="0.75" bottom="0.75" header="0.3" footer="0.3"/>
  <pageSetup orientation="portrait" r:id="rId1"/>
  <ignoredErrors>
    <ignoredError sqref="R21:S21" unlockedFormula="1"/>
  </ignoredErrors>
  <drawing r:id="rId2"/>
  <extLst>
    <ext xmlns:x14="http://schemas.microsoft.com/office/spreadsheetml/2009/9/main" uri="{78C0D931-6437-407d-A8EE-F0AAD7539E65}">
      <x14:conditionalFormattings>
        <x14:conditionalFormatting xmlns:xm="http://schemas.microsoft.com/office/excel/2006/main">
          <x14:cfRule type="cellIs" priority="28" operator="equal" id="{1C226731-2C96-4586-A3C7-97A6F39ED57F}">
            <xm:f>Niveles!$I$7</xm:f>
            <x14:dxf>
              <fill>
                <patternFill>
                  <bgColor theme="8" tint="0.39994506668294322"/>
                </patternFill>
              </fill>
            </x14:dxf>
          </x14:cfRule>
          <x14:cfRule type="cellIs" priority="29" operator="equal" id="{DE038EAD-ECC4-4B11-BB57-7444538FD797}">
            <xm:f>Niveles!$I$6</xm:f>
            <x14:dxf>
              <fill>
                <patternFill>
                  <bgColor rgb="FFCCFFCC"/>
                </patternFill>
              </fill>
            </x14:dxf>
          </x14:cfRule>
          <x14:cfRule type="cellIs" priority="30" operator="equal" id="{8FFDDC43-FD1B-4991-AE40-81CA2C022D1E}">
            <xm:f>Niveles!$I$5</xm:f>
            <x14:dxf>
              <fill>
                <patternFill>
                  <bgColor rgb="FFFFFF99"/>
                </patternFill>
              </fill>
            </x14:dxf>
          </x14:cfRule>
          <x14:cfRule type="cellIs" priority="31" operator="equal" id="{B125A7E0-5321-4C46-9E9E-A0EED40E0C3A}">
            <xm:f>Niveles!$I$4</xm:f>
            <x14:dxf>
              <fill>
                <patternFill>
                  <bgColor theme="9" tint="0.39994506668294322"/>
                </patternFill>
              </fill>
            </x14:dxf>
          </x14:cfRule>
          <x14:cfRule type="cellIs" priority="32" operator="equal" id="{0DA8FFA5-9DB5-412C-B4F9-C81043A9E10E}">
            <xm:f>Niveles!$I$3</xm:f>
            <x14:dxf>
              <fill>
                <patternFill>
                  <bgColor theme="5" tint="0.39994506668294322"/>
                </patternFill>
              </fill>
            </x14:dxf>
          </x14:cfRule>
          <xm:sqref>L6:L25 T6:U25 W6:W25</xm:sqref>
        </x14:conditionalFormatting>
        <x14:conditionalFormatting xmlns:xm="http://schemas.microsoft.com/office/excel/2006/main">
          <x14:cfRule type="cellIs" priority="33" operator="equal" id="{AF1AED2B-A121-4739-8A03-9265A923C576}">
            <xm:f>Niveles!$J$8</xm:f>
            <x14:dxf>
              <fill>
                <patternFill>
                  <bgColor theme="8" tint="0.39994506668294322"/>
                </patternFill>
              </fill>
            </x14:dxf>
          </x14:cfRule>
          <x14:cfRule type="cellIs" priority="34" operator="equal" id="{06C93686-9DAB-403A-86C5-0FCC3BE995D9}">
            <xm:f>Niveles!$K$8</xm:f>
            <x14:dxf>
              <fill>
                <patternFill>
                  <bgColor rgb="FFCCFFCC"/>
                </patternFill>
              </fill>
            </x14:dxf>
          </x14:cfRule>
          <x14:cfRule type="cellIs" priority="35" operator="equal" id="{AFA4C70D-43F8-4110-8404-5E24C0B197BE}">
            <xm:f>Niveles!$L$8</xm:f>
            <x14:dxf>
              <fill>
                <patternFill>
                  <bgColor rgb="FFFFFF99"/>
                </patternFill>
              </fill>
            </x14:dxf>
          </x14:cfRule>
          <x14:cfRule type="cellIs" priority="36" operator="equal" id="{98605B55-1962-4E5E-A40B-1EC7FC0DA934}">
            <xm:f>Niveles!$M$8</xm:f>
            <x14:dxf>
              <fill>
                <patternFill>
                  <bgColor theme="9" tint="0.39994506668294322"/>
                </patternFill>
              </fill>
            </x14:dxf>
          </x14:cfRule>
          <x14:cfRule type="cellIs" priority="37" operator="equal" id="{00D32CC7-8081-438A-B0B0-B288278388CA}">
            <xm:f>Niveles!$N$8</xm:f>
            <x14:dxf>
              <fill>
                <patternFill>
                  <bgColor theme="5" tint="0.39994506668294322"/>
                </patternFill>
              </fill>
            </x14:dxf>
          </x14:cfRule>
          <xm:sqref>N6:N25 V6:V25</xm:sqref>
        </x14:conditionalFormatting>
        <x14:conditionalFormatting xmlns:xm="http://schemas.microsoft.com/office/excel/2006/main">
          <x14:cfRule type="cellIs" priority="38" operator="equal" id="{665CDB2D-3396-41C9-A3AE-8E5E5C6BD422}">
            <xm:f>Niveles!$N$20</xm:f>
            <x14:dxf>
              <fill>
                <patternFill>
                  <bgColor rgb="FFCCFFCC"/>
                </patternFill>
              </fill>
            </x14:dxf>
          </x14:cfRule>
          <x14:cfRule type="cellIs" priority="39" operator="equal" id="{910C630C-8582-43B9-A16E-7E40BDA8B0E2}">
            <xm:f>Niveles!$N$21</xm:f>
            <x14:dxf>
              <fill>
                <patternFill>
                  <bgColor rgb="FFFFFF99"/>
                </patternFill>
              </fill>
            </x14:dxf>
          </x14:cfRule>
          <x14:cfRule type="cellIs" priority="40" operator="equal" id="{49E0AF4F-55E2-467A-922A-4B1208A8B5D7}">
            <xm:f>Niveles!$N$22</xm:f>
            <x14:dxf>
              <fill>
                <patternFill>
                  <bgColor theme="9" tint="0.39994506668294322"/>
                </patternFill>
              </fill>
            </x14:dxf>
          </x14:cfRule>
          <x14:cfRule type="cellIs" priority="41" operator="equal" id="{8093EB38-5912-4F7E-B861-E2241DA51881}">
            <xm:f>Niveles!$N$23</xm:f>
            <x14:dxf>
              <fill>
                <patternFill>
                  <bgColor theme="5" tint="0.39994506668294322"/>
                </patternFill>
              </fill>
            </x14:dxf>
          </x14:cfRule>
          <xm:sqref>P6:P25 X6:X25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9217AEA-80CF-4641-8142-5E0D1A4F18D7}">
          <x14:formula1>
            <xm:f>Niveles!$P$29:$P$41</xm:f>
          </x14:formula1>
          <xm:sqref>B6:B13 B15:B25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CAE8B-0CB6-4178-9745-C3CA7DCD1497}">
  <sheetPr>
    <tabColor rgb="FF00B0F0"/>
  </sheetPr>
  <dimension ref="A1:AZ125"/>
  <sheetViews>
    <sheetView zoomScaleNormal="100" workbookViewId="0">
      <pane xSplit="3" ySplit="5" topLeftCell="D6" activePane="bottomRight" state="frozen"/>
      <selection pane="topRight" activeCell="D1" sqref="D1"/>
      <selection pane="bottomLeft" activeCell="A6" sqref="A6"/>
      <selection pane="bottomRight" activeCell="C6" sqref="C6"/>
    </sheetView>
  </sheetViews>
  <sheetFormatPr baseColWidth="10" defaultColWidth="11.42578125" defaultRowHeight="16.5" x14ac:dyDescent="0.25"/>
  <cols>
    <col min="1" max="1" width="3.85546875" style="113" bestFit="1" customWidth="1"/>
    <col min="2" max="2" width="20.140625" style="113" customWidth="1"/>
    <col min="3" max="3" width="9.140625" style="113" customWidth="1"/>
    <col min="4" max="4" width="29.42578125" style="113" customWidth="1"/>
    <col min="5" max="5" width="9.85546875" style="113" customWidth="1"/>
    <col min="6" max="7" width="33.28515625" style="112" customWidth="1"/>
    <col min="8" max="8" width="47.7109375" style="112" customWidth="1"/>
    <col min="9" max="12" width="12.42578125" style="112" customWidth="1"/>
    <col min="13" max="13" width="14.5703125" style="112" customWidth="1"/>
    <col min="14" max="14" width="12" style="112" customWidth="1"/>
    <col min="15" max="15" width="12.5703125" style="112" customWidth="1"/>
    <col min="16" max="16" width="8.140625" style="112" customWidth="1"/>
    <col min="17" max="17" width="12.85546875" style="112" customWidth="1"/>
    <col min="18" max="18" width="11.42578125" style="112" customWidth="1"/>
    <col min="19" max="19" width="13.5703125" style="112" customWidth="1"/>
    <col min="20" max="20" width="11.42578125" style="112" customWidth="1"/>
    <col min="21" max="21" width="13.5703125" style="112" customWidth="1"/>
    <col min="22" max="22" width="15.7109375" style="112" customWidth="1"/>
    <col min="23" max="23" width="38.42578125" style="112" customWidth="1"/>
    <col min="24" max="24" width="35.42578125" style="112" customWidth="1"/>
    <col min="25" max="25" width="15.28515625" style="112" customWidth="1"/>
    <col min="26" max="26" width="21" style="112" customWidth="1"/>
    <col min="27" max="27" width="26" style="112" customWidth="1"/>
    <col min="28" max="28" width="28" style="112" customWidth="1"/>
    <col min="29" max="29" width="34" style="112" customWidth="1"/>
    <col min="30" max="30" width="28" style="112" customWidth="1"/>
    <col min="31" max="31" width="42.5703125" style="112" customWidth="1"/>
    <col min="32" max="32" width="17.28515625" style="112" customWidth="1"/>
    <col min="33" max="33" width="16.42578125" style="112" customWidth="1"/>
    <col min="34" max="34" width="21.42578125" style="112" customWidth="1"/>
    <col min="35" max="35" width="21.7109375" style="112" customWidth="1"/>
    <col min="36" max="36" width="19.42578125" style="112" customWidth="1"/>
    <col min="37" max="37" width="35" style="112" customWidth="1"/>
    <col min="38" max="16384" width="11.42578125" style="112"/>
  </cols>
  <sheetData>
    <row r="1" spans="1:52" ht="1.5" customHeight="1" thickBot="1" x14ac:dyDescent="0.3"/>
    <row r="2" spans="1:52" ht="26.25" customHeight="1" x14ac:dyDescent="0.25">
      <c r="B2" s="462"/>
      <c r="C2" s="497" t="s">
        <v>247</v>
      </c>
      <c r="D2" s="498"/>
      <c r="E2" s="465"/>
      <c r="F2" s="465"/>
      <c r="G2" s="465"/>
      <c r="H2" s="465"/>
      <c r="I2" s="465"/>
      <c r="J2" s="465"/>
      <c r="K2" s="465"/>
      <c r="L2" s="465"/>
      <c r="M2" s="465"/>
      <c r="N2" s="465"/>
      <c r="O2" s="466"/>
      <c r="P2" s="190"/>
      <c r="Q2" s="465" t="s">
        <v>247</v>
      </c>
      <c r="R2" s="465"/>
      <c r="S2" s="465"/>
      <c r="T2" s="465"/>
      <c r="U2" s="465"/>
      <c r="V2" s="467" t="s">
        <v>247</v>
      </c>
      <c r="W2" s="465"/>
      <c r="X2" s="465"/>
      <c r="Y2" s="466"/>
      <c r="Z2" s="190"/>
      <c r="AA2" s="190"/>
      <c r="AB2" s="190"/>
      <c r="AC2" s="190"/>
      <c r="AD2" s="190"/>
      <c r="AE2" s="190"/>
      <c r="AF2" s="467" t="s">
        <v>247</v>
      </c>
      <c r="AG2" s="465"/>
      <c r="AH2" s="465"/>
      <c r="AI2" s="465"/>
      <c r="AJ2" s="465"/>
      <c r="AK2" s="502"/>
      <c r="AL2" s="114"/>
      <c r="AM2" s="114"/>
      <c r="AN2" s="114"/>
      <c r="AO2" s="114"/>
      <c r="AP2" s="114"/>
      <c r="AQ2" s="114"/>
      <c r="AR2" s="114"/>
      <c r="AS2" s="114"/>
      <c r="AT2" s="114"/>
      <c r="AU2" s="114"/>
      <c r="AV2" s="114"/>
      <c r="AW2" s="114"/>
      <c r="AX2" s="114"/>
      <c r="AY2" s="114"/>
      <c r="AZ2" s="114"/>
    </row>
    <row r="3" spans="1:52" ht="16.5" customHeight="1" x14ac:dyDescent="0.25">
      <c r="B3" s="487"/>
      <c r="C3" s="491" t="s">
        <v>13</v>
      </c>
      <c r="D3" s="492"/>
      <c r="E3" s="493" t="s">
        <v>49</v>
      </c>
      <c r="F3" s="493"/>
      <c r="G3" s="493"/>
      <c r="H3" s="493"/>
      <c r="I3" s="493"/>
      <c r="J3" s="493"/>
      <c r="K3" s="493"/>
      <c r="L3" s="493"/>
      <c r="M3" s="493"/>
      <c r="N3" s="493"/>
      <c r="O3" s="493"/>
      <c r="P3" s="471" t="s">
        <v>132</v>
      </c>
      <c r="Q3" s="471"/>
      <c r="R3" s="471"/>
      <c r="S3" s="471"/>
      <c r="T3" s="471"/>
      <c r="U3" s="499"/>
      <c r="V3" s="494" t="s">
        <v>248</v>
      </c>
      <c r="W3" s="495"/>
      <c r="X3" s="495"/>
      <c r="Y3" s="496"/>
      <c r="Z3" s="507" t="s">
        <v>249</v>
      </c>
      <c r="AA3" s="508"/>
      <c r="AB3" s="508"/>
      <c r="AC3" s="508"/>
      <c r="AD3" s="508"/>
      <c r="AE3" s="509"/>
      <c r="AF3" s="503" t="s">
        <v>250</v>
      </c>
      <c r="AG3" s="504"/>
      <c r="AH3" s="504"/>
      <c r="AI3" s="504"/>
      <c r="AJ3" s="504"/>
      <c r="AK3" s="505"/>
      <c r="AL3" s="114"/>
      <c r="AM3" s="114"/>
      <c r="AN3" s="114"/>
      <c r="AO3" s="114"/>
      <c r="AP3" s="114"/>
      <c r="AQ3" s="114"/>
      <c r="AR3" s="114"/>
      <c r="AS3" s="114"/>
      <c r="AT3" s="114"/>
      <c r="AU3" s="114"/>
      <c r="AV3" s="114"/>
      <c r="AW3" s="114"/>
      <c r="AX3" s="114"/>
      <c r="AY3" s="114"/>
      <c r="AZ3" s="114"/>
    </row>
    <row r="4" spans="1:52" ht="17.25" customHeight="1" thickBot="1" x14ac:dyDescent="0.3">
      <c r="B4" s="488"/>
      <c r="C4" s="491" t="s">
        <v>35</v>
      </c>
      <c r="D4" s="492"/>
      <c r="E4" s="489" t="s">
        <v>50</v>
      </c>
      <c r="F4" s="489"/>
      <c r="G4" s="489"/>
      <c r="H4" s="490"/>
      <c r="I4" s="473" t="s">
        <v>59</v>
      </c>
      <c r="J4" s="468"/>
      <c r="K4" s="468"/>
      <c r="L4" s="474"/>
      <c r="M4" s="473" t="s">
        <v>68</v>
      </c>
      <c r="N4" s="468"/>
      <c r="O4" s="468"/>
      <c r="P4" s="500" t="s">
        <v>251</v>
      </c>
      <c r="Q4" s="500"/>
      <c r="R4" s="500"/>
      <c r="S4" s="500"/>
      <c r="T4" s="500"/>
      <c r="U4" s="501"/>
      <c r="V4" s="178" t="s">
        <v>92</v>
      </c>
      <c r="W4" s="494" t="s">
        <v>252</v>
      </c>
      <c r="X4" s="495"/>
      <c r="Y4" s="496"/>
      <c r="Z4" s="507" t="s">
        <v>103</v>
      </c>
      <c r="AA4" s="508"/>
      <c r="AB4" s="508"/>
      <c r="AC4" s="508"/>
      <c r="AD4" s="507" t="s">
        <v>112</v>
      </c>
      <c r="AE4" s="508"/>
      <c r="AF4" s="220" t="s">
        <v>118</v>
      </c>
      <c r="AG4" s="506" t="s">
        <v>121</v>
      </c>
      <c r="AH4" s="506"/>
      <c r="AI4" s="506"/>
      <c r="AJ4" s="506" t="s">
        <v>125</v>
      </c>
      <c r="AK4" s="510"/>
      <c r="AL4" s="114"/>
      <c r="AM4" s="114"/>
      <c r="AN4" s="114"/>
      <c r="AO4" s="114"/>
      <c r="AP4" s="114"/>
      <c r="AQ4" s="114"/>
      <c r="AR4" s="114"/>
      <c r="AS4" s="114"/>
      <c r="AT4" s="114"/>
      <c r="AU4" s="114"/>
      <c r="AV4" s="114"/>
      <c r="AW4" s="114"/>
      <c r="AX4" s="114"/>
      <c r="AY4" s="114"/>
      <c r="AZ4" s="114"/>
    </row>
    <row r="5" spans="1:52" ht="54.75" customHeight="1" thickBot="1" x14ac:dyDescent="0.3">
      <c r="B5" s="223" t="s">
        <v>11</v>
      </c>
      <c r="C5" s="224" t="s">
        <v>135</v>
      </c>
      <c r="D5" s="116" t="s">
        <v>36</v>
      </c>
      <c r="E5" s="119" t="s">
        <v>253</v>
      </c>
      <c r="F5" s="120" t="s">
        <v>53</v>
      </c>
      <c r="G5" s="120" t="s">
        <v>55</v>
      </c>
      <c r="H5" s="120" t="s">
        <v>57</v>
      </c>
      <c r="I5" s="120" t="s">
        <v>60</v>
      </c>
      <c r="J5" s="120" t="s">
        <v>62</v>
      </c>
      <c r="K5" s="120" t="s">
        <v>64</v>
      </c>
      <c r="L5" s="120" t="s">
        <v>66</v>
      </c>
      <c r="M5" s="120" t="s">
        <v>69</v>
      </c>
      <c r="N5" s="120" t="s">
        <v>71</v>
      </c>
      <c r="O5" s="120" t="s">
        <v>73</v>
      </c>
      <c r="P5" s="121" t="s">
        <v>83</v>
      </c>
      <c r="Q5" s="121" t="s">
        <v>254</v>
      </c>
      <c r="R5" s="121" t="s">
        <v>255</v>
      </c>
      <c r="S5" s="121" t="s">
        <v>256</v>
      </c>
      <c r="T5" s="121" t="s">
        <v>255</v>
      </c>
      <c r="U5" s="121" t="s">
        <v>257</v>
      </c>
      <c r="V5" s="122" t="s">
        <v>93</v>
      </c>
      <c r="W5" s="122" t="s">
        <v>96</v>
      </c>
      <c r="X5" s="122" t="s">
        <v>98</v>
      </c>
      <c r="Y5" s="123" t="s">
        <v>100</v>
      </c>
      <c r="Z5" s="395" t="s">
        <v>104</v>
      </c>
      <c r="AA5" s="396" t="s">
        <v>258</v>
      </c>
      <c r="AB5" s="396" t="s">
        <v>259</v>
      </c>
      <c r="AC5" s="397" t="s">
        <v>110</v>
      </c>
      <c r="AD5" s="398" t="s">
        <v>113</v>
      </c>
      <c r="AE5" s="396" t="s">
        <v>115</v>
      </c>
      <c r="AF5" s="216" t="s">
        <v>119</v>
      </c>
      <c r="AG5" s="219" t="s">
        <v>122</v>
      </c>
      <c r="AH5" s="217" t="s">
        <v>123</v>
      </c>
      <c r="AI5" s="219" t="s">
        <v>124</v>
      </c>
      <c r="AJ5" s="219" t="s">
        <v>126</v>
      </c>
      <c r="AK5" s="218" t="s">
        <v>127</v>
      </c>
      <c r="AL5" s="114"/>
      <c r="AM5" s="114"/>
      <c r="AN5" s="114"/>
      <c r="AO5" s="114"/>
      <c r="AP5" s="114"/>
      <c r="AQ5" s="114"/>
      <c r="AR5" s="114"/>
      <c r="AS5" s="114"/>
      <c r="AT5" s="114"/>
      <c r="AU5" s="114"/>
      <c r="AV5" s="114"/>
      <c r="AW5" s="114"/>
      <c r="AX5" s="114"/>
      <c r="AY5" s="114"/>
      <c r="AZ5" s="114"/>
    </row>
    <row r="6" spans="1:52" ht="82.5" x14ac:dyDescent="0.25">
      <c r="A6" s="113">
        <v>1</v>
      </c>
      <c r="B6" s="332" t="str">
        <f>'1.MapaRiesgos'!B$6</f>
        <v>Adquisiciones</v>
      </c>
      <c r="C6" s="333" t="str">
        <f>'1.MapaRiesgos'!C$6</f>
        <v>ADQ-O1</v>
      </c>
      <c r="D6" s="334" t="s">
        <v>260</v>
      </c>
      <c r="E6" s="132" t="str">
        <f>IF(F6&lt;&gt;"",CONCATENATE(C6,"-1"),"")</f>
        <v>ADQ-O1-1</v>
      </c>
      <c r="F6" s="202" t="s">
        <v>261</v>
      </c>
      <c r="G6" s="202" t="s">
        <v>262</v>
      </c>
      <c r="H6" s="202" t="s">
        <v>263</v>
      </c>
      <c r="I6" s="132" t="s">
        <v>264</v>
      </c>
      <c r="J6" s="132" t="s">
        <v>265</v>
      </c>
      <c r="K6" s="124">
        <f>IFERROR(VLOOKUP(I6,'4.Criterios'!$I$6:$K$8,3,0)+VLOOKUP(J6,'4.Criterios'!$I$9:$K$10,3,0),"")</f>
        <v>0.4</v>
      </c>
      <c r="L6" s="125" t="str">
        <f>IFERROR(VLOOKUP(I6,Niveles!$H$25:$I$27,2,0),"")</f>
        <v>Probabilidad</v>
      </c>
      <c r="M6" s="126" t="s">
        <v>266</v>
      </c>
      <c r="N6" s="126" t="s">
        <v>267</v>
      </c>
      <c r="O6" s="126" t="s">
        <v>268</v>
      </c>
      <c r="P6" s="126">
        <f>IF(Q6&lt;&gt;"",A6,"")</f>
        <v>1</v>
      </c>
      <c r="Q6" s="127" t="str">
        <f>IFERROR(VLOOKUP(R6,'4.Criterios'!$D$5:$F$9,3,1),"")</f>
        <v>Baja</v>
      </c>
      <c r="R6" s="109">
        <f>IFERROR(IF(L6="Probabilidad",(VLOOKUP(C6,'1.MapaRiesgos'!$C$6:$Q$25,11,0)*(1-K6)),IF(L6="Impacto",VLOOKUP(C6,'1.MapaRiesgos'!$C$6:$Q$25,11,0),"")),"")</f>
        <v>0.36</v>
      </c>
      <c r="S6" s="127" t="str">
        <f>IFERROR(VLOOKUP(T6,'4.Criterios'!$D$14:$F$18,3,1),"")</f>
        <v>Moderado</v>
      </c>
      <c r="T6" s="128">
        <f>IFERROR(IF(L6="Impacto",(VLOOKUP(C6,'1.MapaRiesgos'!$C$6:$Q$25,13,0)*(1-K6)),IF(L6="Probabilidad",VLOOKUP(C6,'1.MapaRiesgos'!$C$6:$Q$25,13,0),"")),"")</f>
        <v>0.6</v>
      </c>
      <c r="U6" s="127" t="str">
        <f>IFERROR(VLOOKUP(CONCATENATE(Q6,S6),Niveles!$B$3:$E$27,4,0),"")</f>
        <v>Moderado</v>
      </c>
      <c r="V6" s="126" t="s">
        <v>269</v>
      </c>
      <c r="W6" s="201" t="s">
        <v>270</v>
      </c>
      <c r="X6" s="202" t="s">
        <v>271</v>
      </c>
      <c r="Y6" s="138">
        <v>45535</v>
      </c>
      <c r="Z6" s="388"/>
      <c r="AA6" s="360"/>
      <c r="AB6" s="360"/>
      <c r="AC6" s="361"/>
      <c r="AD6" s="362"/>
      <c r="AE6" s="345"/>
      <c r="AF6" s="140"/>
      <c r="AG6" s="141"/>
      <c r="AH6" s="141"/>
      <c r="AI6" s="139"/>
      <c r="AJ6" s="142"/>
      <c r="AK6" s="144"/>
    </row>
    <row r="7" spans="1:52" ht="115.5" x14ac:dyDescent="0.25">
      <c r="A7" s="113">
        <v>2</v>
      </c>
      <c r="B7" s="221" t="str">
        <f>'1.MapaRiesgos'!B$6</f>
        <v>Adquisiciones</v>
      </c>
      <c r="C7" s="335" t="str">
        <f>'1.MapaRiesgos'!C$6</f>
        <v>ADQ-O1</v>
      </c>
      <c r="D7" s="129" t="s">
        <v>272</v>
      </c>
      <c r="E7" s="321" t="str">
        <f>IF(F7&lt;&gt;"",CONCATENATE(C7,"-2"),"")</f>
        <v>ADQ-O1-2</v>
      </c>
      <c r="F7" s="202" t="s">
        <v>273</v>
      </c>
      <c r="G7" s="202" t="s">
        <v>274</v>
      </c>
      <c r="H7" s="202" t="s">
        <v>275</v>
      </c>
      <c r="I7" s="132" t="s">
        <v>264</v>
      </c>
      <c r="J7" s="132" t="s">
        <v>265</v>
      </c>
      <c r="K7" s="130">
        <f>IFERROR(VLOOKUP(I7,'4.Criterios'!$I$6:$K$8,3,0)+VLOOKUP(J7,'4.Criterios'!$I$9:$K$10,3,0),"")</f>
        <v>0.4</v>
      </c>
      <c r="L7" s="131" t="str">
        <f>IFERROR(VLOOKUP(I7,Niveles!$H$25:$I$27,2,0),"")</f>
        <v>Probabilidad</v>
      </c>
      <c r="M7" s="132" t="s">
        <v>266</v>
      </c>
      <c r="N7" s="132" t="s">
        <v>267</v>
      </c>
      <c r="O7" s="132" t="s">
        <v>268</v>
      </c>
      <c r="P7" s="132">
        <f t="shared" ref="P7:P65" si="0">IF(Q7&lt;&gt;"",A7,"")</f>
        <v>2</v>
      </c>
      <c r="Q7" s="133" t="str">
        <f>IFERROR(VLOOKUP(R7,'4.Criterios'!$D$5:$F$9,3,1),"")</f>
        <v>Baja</v>
      </c>
      <c r="R7" s="110">
        <f>IFERROR(IF(L7="Probabilidad",(R6*(1-K7)),IF(L7="Impacto",R6,"")),"")</f>
        <v>0.216</v>
      </c>
      <c r="S7" s="133" t="str">
        <f>IFERROR(VLOOKUP(T7,'4.Criterios'!$D$14:$F$18,3,1),"")</f>
        <v>Moderado</v>
      </c>
      <c r="T7" s="134">
        <f>IFERROR(IF(L7="Impacto",(T6*(1-K7)),IF(L7="Probabilidad",T6,"")),"")</f>
        <v>0.6</v>
      </c>
      <c r="U7" s="133" t="str">
        <f>IFERROR(VLOOKUP(CONCATENATE(Q7,S7),Niveles!$B$3:$E$27,4,0),"")</f>
        <v>Moderado</v>
      </c>
      <c r="V7" s="132"/>
      <c r="W7" s="201"/>
      <c r="X7" s="202"/>
      <c r="Y7" s="138"/>
      <c r="Z7" s="389"/>
      <c r="AA7" s="363"/>
      <c r="AB7" s="363"/>
      <c r="AC7" s="364"/>
      <c r="AD7" s="401"/>
      <c r="AE7" s="350"/>
      <c r="AF7" s="145"/>
      <c r="AG7" s="146"/>
      <c r="AH7" s="146"/>
      <c r="AI7" s="147"/>
      <c r="AJ7" s="148"/>
      <c r="AK7" s="149"/>
    </row>
    <row r="8" spans="1:52" ht="99" x14ac:dyDescent="0.25">
      <c r="A8" s="113">
        <v>3</v>
      </c>
      <c r="B8" s="221" t="str">
        <f>'1.MapaRiesgos'!B$6</f>
        <v>Adquisiciones</v>
      </c>
      <c r="C8" s="335" t="str">
        <f>'1.MapaRiesgos'!C$6</f>
        <v>ADQ-O1</v>
      </c>
      <c r="D8" s="129" t="s">
        <v>276</v>
      </c>
      <c r="E8" s="321" t="str">
        <f>IF(F8&lt;&gt;"",CONCATENATE(C8,"-3"),"")</f>
        <v>ADQ-O1-3</v>
      </c>
      <c r="F8" s="202" t="s">
        <v>277</v>
      </c>
      <c r="G8" s="202" t="s">
        <v>278</v>
      </c>
      <c r="H8" s="202" t="s">
        <v>279</v>
      </c>
      <c r="I8" s="132" t="s">
        <v>280</v>
      </c>
      <c r="J8" s="132" t="s">
        <v>265</v>
      </c>
      <c r="K8" s="130">
        <f>IFERROR(VLOOKUP(I8,'4.Criterios'!$I$6:$K$8,3,0)+VLOOKUP(J8,'4.Criterios'!$I$9:$K$10,3,0),"")</f>
        <v>0.3</v>
      </c>
      <c r="L8" s="131" t="str">
        <f>IFERROR(VLOOKUP(I8,Niveles!$H$25:$I$27,2,0),"")</f>
        <v>Probabilidad</v>
      </c>
      <c r="M8" s="132" t="s">
        <v>281</v>
      </c>
      <c r="N8" s="132" t="s">
        <v>267</v>
      </c>
      <c r="O8" s="132" t="s">
        <v>268</v>
      </c>
      <c r="P8" s="132">
        <f t="shared" si="0"/>
        <v>3</v>
      </c>
      <c r="Q8" s="133" t="str">
        <f>IFERROR(VLOOKUP(R8,'4.Criterios'!$D$5:$F$9,3,1),"")</f>
        <v>Muy Baja</v>
      </c>
      <c r="R8" s="110">
        <f>IFERROR(IF(L8="Probabilidad",(R7*(1-K8)),IF(L8="Impacto",R7,"")),"")</f>
        <v>0.1512</v>
      </c>
      <c r="S8" s="133" t="str">
        <f>IFERROR(VLOOKUP(T8,'4.Criterios'!$D$14:$F$18,3,1),"")</f>
        <v>Moderado</v>
      </c>
      <c r="T8" s="134">
        <f>IFERROR(IF(L8="Impacto",(T7*(1-K8)),IF(L8="Probabilidad",T7,"")),"")</f>
        <v>0.6</v>
      </c>
      <c r="U8" s="133" t="str">
        <f>IFERROR(VLOOKUP(CONCATENATE(Q8,S8),Niveles!$B$3:$E$27,4,0),"")</f>
        <v>Moderado</v>
      </c>
      <c r="V8" s="132"/>
      <c r="W8" s="201"/>
      <c r="X8" s="201"/>
      <c r="Y8" s="138"/>
      <c r="Z8" s="389"/>
      <c r="AA8" s="363"/>
      <c r="AB8" s="363"/>
      <c r="AC8" s="364"/>
      <c r="AD8" s="350"/>
      <c r="AE8" s="350"/>
      <c r="AF8" s="145"/>
      <c r="AG8" s="146"/>
      <c r="AH8" s="146"/>
      <c r="AI8" s="147"/>
      <c r="AJ8" s="148"/>
      <c r="AK8" s="149"/>
    </row>
    <row r="9" spans="1:52" ht="49.5" x14ac:dyDescent="0.25">
      <c r="A9" s="113">
        <v>4</v>
      </c>
      <c r="B9" s="221" t="str">
        <f>'1.MapaRiesgos'!B$6</f>
        <v>Adquisiciones</v>
      </c>
      <c r="C9" s="335" t="str">
        <f>'1.MapaRiesgos'!C$6</f>
        <v>ADQ-O1</v>
      </c>
      <c r="D9" s="129" t="s">
        <v>282</v>
      </c>
      <c r="E9" s="321" t="str">
        <f>IF(F9&lt;&gt;"",CONCATENATE(C9,"-4"),"")</f>
        <v>ADQ-O1-4</v>
      </c>
      <c r="F9" s="202" t="s">
        <v>283</v>
      </c>
      <c r="G9" s="202" t="s">
        <v>284</v>
      </c>
      <c r="H9" s="202" t="s">
        <v>285</v>
      </c>
      <c r="I9" s="132" t="s">
        <v>286</v>
      </c>
      <c r="J9" s="132" t="s">
        <v>265</v>
      </c>
      <c r="K9" s="130">
        <f>IFERROR(VLOOKUP(I9,'4.Criterios'!$I$6:$K$8,3,0)+VLOOKUP(J9,'4.Criterios'!$I$9:$K$10,3,0),"")</f>
        <v>0.25</v>
      </c>
      <c r="L9" s="131" t="str">
        <f>IFERROR(VLOOKUP(I9,Niveles!$H$25:$I$27,2,0),"")</f>
        <v>Impacto</v>
      </c>
      <c r="M9" s="132" t="s">
        <v>281</v>
      </c>
      <c r="N9" s="132" t="s">
        <v>267</v>
      </c>
      <c r="O9" s="132" t="s">
        <v>268</v>
      </c>
      <c r="P9" s="132">
        <f t="shared" si="0"/>
        <v>4</v>
      </c>
      <c r="Q9" s="133" t="str">
        <f>IFERROR(VLOOKUP(R9,'4.Criterios'!$D$5:$F$9,3,1),"")</f>
        <v>Muy Baja</v>
      </c>
      <c r="R9" s="110">
        <f>IFERROR(IF(L9="Probabilidad",(R8*(1-K9)),IF(L9="Impacto",R8,"")),"")</f>
        <v>0.1512</v>
      </c>
      <c r="S9" s="133" t="str">
        <f>IFERROR(VLOOKUP(T9,'4.Criterios'!$D$14:$F$18,3,1),"")</f>
        <v>Moderado</v>
      </c>
      <c r="T9" s="134">
        <f>IFERROR(IF(L9="Impacto",(T8*(1-K9)),IF(L9="Probabilidad",T8,"")),"")</f>
        <v>0.44999999999999996</v>
      </c>
      <c r="U9" s="133" t="str">
        <f>IFERROR(VLOOKUP(CONCATENATE(Q9,S9),Niveles!$B$3:$E$27,4,0),"")</f>
        <v>Moderado</v>
      </c>
      <c r="V9" s="132"/>
      <c r="W9" s="201"/>
      <c r="X9" s="201"/>
      <c r="Y9" s="138"/>
      <c r="Z9" s="389"/>
      <c r="AA9" s="363"/>
      <c r="AB9" s="363"/>
      <c r="AC9" s="364"/>
      <c r="AD9" s="365"/>
      <c r="AE9" s="350"/>
      <c r="AF9" s="145"/>
      <c r="AG9" s="146"/>
      <c r="AH9" s="146"/>
      <c r="AI9" s="147"/>
      <c r="AJ9" s="148"/>
      <c r="AK9" s="149"/>
    </row>
    <row r="10" spans="1:52" x14ac:dyDescent="0.25">
      <c r="A10" s="113">
        <v>5</v>
      </c>
      <c r="B10" s="221" t="str">
        <f>'1.MapaRiesgos'!B$6</f>
        <v>Adquisiciones</v>
      </c>
      <c r="C10" s="335" t="str">
        <f>'1.MapaRiesgos'!C$6</f>
        <v>ADQ-O1</v>
      </c>
      <c r="D10" s="129"/>
      <c r="E10" s="321" t="str">
        <f>IF(F10&lt;&gt;"",CONCATENATE(C10,"-4"),"")</f>
        <v/>
      </c>
      <c r="F10" s="202"/>
      <c r="G10" s="202"/>
      <c r="H10" s="202"/>
      <c r="I10" s="132"/>
      <c r="J10" s="132"/>
      <c r="K10" s="130" t="str">
        <f>IFERROR(VLOOKUP(I10,'4.Criterios'!$I$6:$K$8,3,0)+VLOOKUP(J10,'4.Criterios'!$I$9:$K$10,3,0),"")</f>
        <v/>
      </c>
      <c r="L10" s="131" t="str">
        <f>IFERROR(VLOOKUP(I10,Niveles!$H$25:$I$27,2,0),"")</f>
        <v/>
      </c>
      <c r="M10" s="132"/>
      <c r="N10" s="132"/>
      <c r="O10" s="132"/>
      <c r="P10" s="132" t="str">
        <f t="shared" si="0"/>
        <v/>
      </c>
      <c r="Q10" s="133" t="str">
        <f>IFERROR(VLOOKUP(R10,'4.Criterios'!$D$5:$F$9,3,1),"")</f>
        <v/>
      </c>
      <c r="R10" s="110" t="str">
        <f>IFERROR(IF(L10="Probabilidad",(R9*(1-K10)),IF(L10="Impacto",R9,"")),"")</f>
        <v/>
      </c>
      <c r="S10" s="133" t="str">
        <f>IFERROR(VLOOKUP(T10,'4.Criterios'!$D$14:$F$18,3,1),"")</f>
        <v/>
      </c>
      <c r="T10" s="134" t="str">
        <f>IFERROR(IF(L10="Impacto",(T9*(1-K10)),IF(L10="Probabilidad",T9,"")),"")</f>
        <v/>
      </c>
      <c r="U10" s="133" t="str">
        <f>IFERROR(VLOOKUP(CONCATENATE(Q10,S10),Niveles!$B$3:$E$27,4,0),"")</f>
        <v/>
      </c>
      <c r="V10" s="132"/>
      <c r="W10" s="201"/>
      <c r="X10" s="201"/>
      <c r="Y10" s="138"/>
      <c r="Z10" s="389"/>
      <c r="AA10" s="363"/>
      <c r="AB10" s="363"/>
      <c r="AC10" s="364"/>
      <c r="AD10" s="365"/>
      <c r="AE10" s="350"/>
      <c r="AF10" s="145"/>
      <c r="AG10" s="146"/>
      <c r="AH10" s="146"/>
      <c r="AI10" s="147"/>
      <c r="AJ10" s="148"/>
      <c r="AK10" s="149"/>
    </row>
    <row r="11" spans="1:52" ht="17.25" thickBot="1" x14ac:dyDescent="0.3">
      <c r="A11" s="113">
        <v>6</v>
      </c>
      <c r="B11" s="222" t="str">
        <f>'1.MapaRiesgos'!B$6</f>
        <v>Adquisiciones</v>
      </c>
      <c r="C11" s="336" t="str">
        <f>'1.MapaRiesgos'!C$6</f>
        <v>ADQ-O1</v>
      </c>
      <c r="D11" s="129"/>
      <c r="E11" s="337" t="str">
        <f>IF(F11&lt;&gt;"",CONCATENATE(C11,"-6"),"")</f>
        <v/>
      </c>
      <c r="F11" s="204"/>
      <c r="G11" s="204"/>
      <c r="H11" s="204"/>
      <c r="I11" s="135"/>
      <c r="J11" s="135"/>
      <c r="K11" s="130" t="str">
        <f>IFERROR(VLOOKUP(I11,'4.Criterios'!$I$6:$K$8,3,0)+VLOOKUP(J11,'4.Criterios'!$I$9:$K$10,3,0),"")</f>
        <v/>
      </c>
      <c r="L11" s="131" t="str">
        <f>IFERROR(VLOOKUP(I11,Niveles!$H$25:$I$27,2,0),"")</f>
        <v/>
      </c>
      <c r="M11" s="135"/>
      <c r="N11" s="135"/>
      <c r="O11" s="135"/>
      <c r="P11" s="135" t="str">
        <f t="shared" si="0"/>
        <v/>
      </c>
      <c r="Q11" s="136" t="str">
        <f>IFERROR(VLOOKUP(R11,'4.Criterios'!$D$5:$F$9,3,1),"")</f>
        <v/>
      </c>
      <c r="R11" s="111" t="str">
        <f>IFERROR(IF(L11="Probabilidad",(R10*(1-K11)),IF(L11="Impacto",R10,"")),"")</f>
        <v/>
      </c>
      <c r="S11" s="136" t="str">
        <f>IFERROR(VLOOKUP(T11,'4.Criterios'!$D$14:$F$18,3,1),"")</f>
        <v/>
      </c>
      <c r="T11" s="137" t="str">
        <f>IFERROR(IF(L11="Impacto",(T10*(1-K11)),IF(L11="Probabilidad",T10,"")),"")</f>
        <v/>
      </c>
      <c r="U11" s="136" t="str">
        <f>IFERROR(VLOOKUP(CONCATENATE(Q11,S11),Niveles!$B$3:$E$27,4,0),"")</f>
        <v/>
      </c>
      <c r="V11" s="135"/>
      <c r="W11" s="338"/>
      <c r="X11" s="338"/>
      <c r="Y11" s="339"/>
      <c r="Z11" s="390"/>
      <c r="AA11" s="366"/>
      <c r="AB11" s="366"/>
      <c r="AC11" s="367"/>
      <c r="AD11" s="368"/>
      <c r="AE11" s="369"/>
      <c r="AF11" s="150"/>
      <c r="AG11" s="151"/>
      <c r="AH11" s="151"/>
      <c r="AI11" s="152"/>
      <c r="AJ11" s="153"/>
      <c r="AK11" s="154"/>
    </row>
    <row r="12" spans="1:52" ht="147" customHeight="1" x14ac:dyDescent="0.25">
      <c r="A12" s="113">
        <v>7</v>
      </c>
      <c r="B12" s="332" t="str">
        <f>'1.MapaRiesgos'!B$7</f>
        <v>Información y comunicación</v>
      </c>
      <c r="C12" s="333" t="str">
        <f>'1.MapaRiesgos'!C$7</f>
        <v>COM-O4</v>
      </c>
      <c r="D12" s="334" t="s">
        <v>287</v>
      </c>
      <c r="E12" s="132" t="str">
        <f>IF(F12&lt;&gt;"",CONCATENATE(C12,"-1"),"")</f>
        <v>COM-O4-1</v>
      </c>
      <c r="F12" s="202" t="s">
        <v>288</v>
      </c>
      <c r="G12" s="202" t="s">
        <v>289</v>
      </c>
      <c r="H12" s="202" t="s">
        <v>290</v>
      </c>
      <c r="I12" s="132" t="s">
        <v>264</v>
      </c>
      <c r="J12" s="132" t="s">
        <v>265</v>
      </c>
      <c r="K12" s="124">
        <f>IFERROR(VLOOKUP(I12,'4.Criterios'!$I$6:$K$8,3,0)+VLOOKUP(J12,'4.Criterios'!$I$9:$K$10,3,0),"")</f>
        <v>0.4</v>
      </c>
      <c r="L12" s="125" t="str">
        <f>IFERROR(VLOOKUP(I12,Niveles!$H$25:$I$27,2,0),"")</f>
        <v>Probabilidad</v>
      </c>
      <c r="M12" s="132" t="s">
        <v>281</v>
      </c>
      <c r="N12" s="132" t="s">
        <v>267</v>
      </c>
      <c r="O12" s="132" t="s">
        <v>268</v>
      </c>
      <c r="P12" s="126">
        <f t="shared" si="0"/>
        <v>7</v>
      </c>
      <c r="Q12" s="127" t="str">
        <f>IFERROR(VLOOKUP(R12,'4.Criterios'!$D$5:$F$9,3,1),"")</f>
        <v>Baja</v>
      </c>
      <c r="R12" s="109">
        <f>IFERROR(IF(L12="Probabilidad",(VLOOKUP(C12,'1.MapaRiesgos'!$C$6:$Q$25,11,0)*(1-K12)),IF(L12="Impacto",VLOOKUP(C12,'1.MapaRiesgos'!$C$6:$Q$25,11,0),"")),"")</f>
        <v>0.24</v>
      </c>
      <c r="S12" s="127" t="str">
        <f>IFERROR(VLOOKUP(T12,'4.Criterios'!$D$14:$F$18,3,1),"")</f>
        <v>Catastrófico</v>
      </c>
      <c r="T12" s="128">
        <f>IFERROR(IF(L12="Impacto",(VLOOKUP(C12,'1.MapaRiesgos'!$C$6:$Q$25,13,0)*(1-K12)),IF(L12="Probabilidad",VLOOKUP(C12,'1.MapaRiesgos'!$C$6:$Q$25,13,0),"")),"")</f>
        <v>1</v>
      </c>
      <c r="U12" s="127" t="str">
        <f>IFERROR(VLOOKUP(CONCATENATE(Q12,S12),Niveles!$B$3:$E$27,4,0),"")</f>
        <v>Extremo</v>
      </c>
      <c r="V12" s="126" t="s">
        <v>269</v>
      </c>
      <c r="W12" s="201" t="s">
        <v>291</v>
      </c>
      <c r="X12" s="201" t="s">
        <v>292</v>
      </c>
      <c r="Y12" s="138">
        <v>45625</v>
      </c>
      <c r="Z12" s="388"/>
      <c r="AA12" s="360"/>
      <c r="AB12" s="360"/>
      <c r="AC12" s="361"/>
      <c r="AD12" s="362"/>
      <c r="AE12" s="345"/>
      <c r="AF12" s="140"/>
      <c r="AG12" s="141"/>
      <c r="AH12" s="141"/>
      <c r="AI12" s="139"/>
      <c r="AJ12" s="142"/>
      <c r="AK12" s="144"/>
    </row>
    <row r="13" spans="1:52" ht="147.75" customHeight="1" x14ac:dyDescent="0.25">
      <c r="A13" s="113">
        <v>8</v>
      </c>
      <c r="B13" s="221" t="str">
        <f>'1.MapaRiesgos'!B$7</f>
        <v>Información y comunicación</v>
      </c>
      <c r="C13" s="335" t="str">
        <f>'1.MapaRiesgos'!C$7</f>
        <v>COM-O4</v>
      </c>
      <c r="D13" s="129" t="s">
        <v>293</v>
      </c>
      <c r="E13" s="321" t="str">
        <f>IF(F13&lt;&gt;"",CONCATENATE(C13,"-2"),"")</f>
        <v>COM-O4-2</v>
      </c>
      <c r="F13" s="202" t="s">
        <v>294</v>
      </c>
      <c r="G13" s="202" t="s">
        <v>295</v>
      </c>
      <c r="H13" s="202" t="s">
        <v>296</v>
      </c>
      <c r="I13" s="132" t="s">
        <v>280</v>
      </c>
      <c r="J13" s="132" t="s">
        <v>265</v>
      </c>
      <c r="K13" s="130">
        <f>IFERROR(VLOOKUP(I13,'4.Criterios'!$I$6:$K$8,3,0)+VLOOKUP(J13,'4.Criterios'!$I$9:$K$10,3,0),"")</f>
        <v>0.3</v>
      </c>
      <c r="L13" s="131" t="str">
        <f>IFERROR(VLOOKUP(I13,Niveles!$H$25:$I$27,2,0),"")</f>
        <v>Probabilidad</v>
      </c>
      <c r="M13" s="132" t="s">
        <v>281</v>
      </c>
      <c r="N13" s="132" t="s">
        <v>267</v>
      </c>
      <c r="O13" s="132" t="s">
        <v>268</v>
      </c>
      <c r="P13" s="132">
        <f t="shared" si="0"/>
        <v>8</v>
      </c>
      <c r="Q13" s="133" t="str">
        <f>IFERROR(VLOOKUP(R13,'4.Criterios'!$D$5:$F$9,3,1),"")</f>
        <v>Muy Baja</v>
      </c>
      <c r="R13" s="110">
        <f>IFERROR(IF(L13="Probabilidad",(R12*(1-K13)),IF(L13="Impacto",R12,"")),"")</f>
        <v>0.16799999999999998</v>
      </c>
      <c r="S13" s="133" t="str">
        <f>IFERROR(VLOOKUP(T13,'4.Criterios'!$D$14:$F$18,3,1),"")</f>
        <v>Catastrófico</v>
      </c>
      <c r="T13" s="134">
        <f>IFERROR(IF(L13="Impacto",(T12*(1-K13)),IF(L13="Probabilidad",T12,"")),"")</f>
        <v>1</v>
      </c>
      <c r="U13" s="133" t="str">
        <f>IFERROR(VLOOKUP(CONCATENATE(Q13,S13),Niveles!$B$3:$E$27,4,0),"")</f>
        <v>Extremo</v>
      </c>
      <c r="V13" s="132" t="s">
        <v>269</v>
      </c>
      <c r="W13" s="201" t="s">
        <v>297</v>
      </c>
      <c r="X13" s="201" t="s">
        <v>298</v>
      </c>
      <c r="Y13" s="138">
        <v>45625</v>
      </c>
      <c r="Z13" s="388"/>
      <c r="AA13" s="363"/>
      <c r="AB13" s="363"/>
      <c r="AC13" s="364"/>
      <c r="AD13" s="365"/>
      <c r="AE13" s="350"/>
      <c r="AF13" s="145"/>
      <c r="AG13" s="146"/>
      <c r="AH13" s="146"/>
      <c r="AI13" s="147"/>
      <c r="AJ13" s="148"/>
      <c r="AK13" s="149"/>
    </row>
    <row r="14" spans="1:52" ht="208.5" customHeight="1" x14ac:dyDescent="0.25">
      <c r="A14" s="113">
        <v>9</v>
      </c>
      <c r="B14" s="221" t="str">
        <f>'1.MapaRiesgos'!B$7</f>
        <v>Información y comunicación</v>
      </c>
      <c r="C14" s="335" t="str">
        <f>'1.MapaRiesgos'!C$7</f>
        <v>COM-O4</v>
      </c>
      <c r="D14" s="129" t="s">
        <v>299</v>
      </c>
      <c r="E14" s="321" t="str">
        <f>IF(F14&lt;&gt;"",CONCATENATE(C14,"-3"),"")</f>
        <v>COM-O4-3</v>
      </c>
      <c r="F14" s="202" t="s">
        <v>300</v>
      </c>
      <c r="G14" s="202" t="s">
        <v>301</v>
      </c>
      <c r="H14" s="202" t="s">
        <v>302</v>
      </c>
      <c r="I14" s="132" t="s">
        <v>286</v>
      </c>
      <c r="J14" s="132" t="s">
        <v>265</v>
      </c>
      <c r="K14" s="130">
        <f>IFERROR(VLOOKUP(I14,'4.Criterios'!$I$6:$K$8,3,0)+VLOOKUP(J14,'4.Criterios'!$I$9:$K$10,3,0),"")</f>
        <v>0.25</v>
      </c>
      <c r="L14" s="131" t="str">
        <f>IFERROR(VLOOKUP(I14,Niveles!$H$25:$I$27,2,0),"")</f>
        <v>Impacto</v>
      </c>
      <c r="M14" s="132" t="s">
        <v>281</v>
      </c>
      <c r="N14" s="132" t="s">
        <v>267</v>
      </c>
      <c r="O14" s="132" t="s">
        <v>268</v>
      </c>
      <c r="P14" s="132">
        <f t="shared" si="0"/>
        <v>9</v>
      </c>
      <c r="Q14" s="133" t="str">
        <f>IFERROR(VLOOKUP(R14,'4.Criterios'!$D$5:$F$9,3,1),"")</f>
        <v>Muy Baja</v>
      </c>
      <c r="R14" s="110">
        <f>IFERROR(IF(L14="Probabilidad",(R13*(1-K14)),IF(L14="Impacto",R13,"")),"")</f>
        <v>0.16799999999999998</v>
      </c>
      <c r="S14" s="133" t="str">
        <f>IFERROR(VLOOKUP(T14,'4.Criterios'!$D$14:$F$18,3,1),"")</f>
        <v>Mayor</v>
      </c>
      <c r="T14" s="134">
        <f>IFERROR(IF(L14="Impacto",(T13*(1-K14)),IF(L14="Probabilidad",T13,"")),"")</f>
        <v>0.75</v>
      </c>
      <c r="U14" s="133" t="str">
        <f>IFERROR(VLOOKUP(CONCATENATE(Q14,S14),Niveles!$B$3:$E$27,4,0),"")</f>
        <v>Alto</v>
      </c>
      <c r="V14" s="132" t="s">
        <v>269</v>
      </c>
      <c r="W14" s="201" t="s">
        <v>303</v>
      </c>
      <c r="X14" s="201" t="s">
        <v>304</v>
      </c>
      <c r="Y14" s="138">
        <v>45625</v>
      </c>
      <c r="Z14" s="388"/>
      <c r="AA14" s="363"/>
      <c r="AB14" s="363"/>
      <c r="AC14" s="364"/>
      <c r="AD14" s="365"/>
      <c r="AE14" s="350"/>
      <c r="AF14" s="145"/>
      <c r="AG14" s="146"/>
      <c r="AH14" s="146"/>
      <c r="AI14" s="147"/>
      <c r="AJ14" s="148"/>
      <c r="AK14" s="149"/>
    </row>
    <row r="15" spans="1:52" ht="82.5" customHeight="1" x14ac:dyDescent="0.25">
      <c r="A15" s="113">
        <v>10</v>
      </c>
      <c r="B15" s="221" t="str">
        <f>'1.MapaRiesgos'!B$7</f>
        <v>Información y comunicación</v>
      </c>
      <c r="C15" s="335" t="str">
        <f>'1.MapaRiesgos'!C$7</f>
        <v>COM-O4</v>
      </c>
      <c r="D15" s="129"/>
      <c r="E15" s="321"/>
      <c r="F15" s="202"/>
      <c r="G15" s="202"/>
      <c r="H15" s="202"/>
      <c r="I15" s="132"/>
      <c r="J15" s="132"/>
      <c r="K15" s="130" t="str">
        <f>IFERROR(VLOOKUP(I15,'4.Criterios'!$I$6:$K$8,3,0)+VLOOKUP(J15,'4.Criterios'!$I$9:$K$10,3,0),"")</f>
        <v/>
      </c>
      <c r="L15" s="131" t="str">
        <f>IFERROR(VLOOKUP(I15,Niveles!$H$25:$I$27,2,0),"")</f>
        <v/>
      </c>
      <c r="M15" s="132"/>
      <c r="N15" s="132"/>
      <c r="O15" s="132"/>
      <c r="P15" s="132" t="str">
        <f t="shared" si="0"/>
        <v/>
      </c>
      <c r="Q15" s="133" t="str">
        <f>IFERROR(VLOOKUP(R15,'4.Criterios'!$D$5:$F$9,3,1),"")</f>
        <v/>
      </c>
      <c r="R15" s="110" t="str">
        <f>IFERROR(IF(L15="Probabilidad",(R14*(1-K15)),IF(L15="Impacto",R14,"")),"")</f>
        <v/>
      </c>
      <c r="S15" s="133" t="str">
        <f>IFERROR(VLOOKUP(T15,'4.Criterios'!$D$14:$F$18,3,1),"")</f>
        <v/>
      </c>
      <c r="T15" s="134" t="str">
        <f>IFERROR(IF(L15="Impacto",(T14*(1-K15)),IF(L15="Probabilidad",T14,"")),"")</f>
        <v/>
      </c>
      <c r="U15" s="133" t="str">
        <f>IFERROR(VLOOKUP(CONCATENATE(Q15,S15),Niveles!$B$3:$E$27,4,0),"")</f>
        <v/>
      </c>
      <c r="V15" s="132" t="s">
        <v>269</v>
      </c>
      <c r="W15" s="201" t="s">
        <v>305</v>
      </c>
      <c r="X15" s="201" t="s">
        <v>306</v>
      </c>
      <c r="Y15" s="138">
        <v>45504</v>
      </c>
      <c r="Z15" s="389"/>
      <c r="AA15" s="363"/>
      <c r="AB15" s="363"/>
      <c r="AC15" s="364"/>
      <c r="AD15" s="365"/>
      <c r="AE15" s="350"/>
      <c r="AF15" s="145"/>
      <c r="AG15" s="146"/>
      <c r="AH15" s="146"/>
      <c r="AI15" s="147"/>
      <c r="AJ15" s="148"/>
      <c r="AK15" s="149"/>
    </row>
    <row r="16" spans="1:52" ht="63.75" customHeight="1" x14ac:dyDescent="0.25">
      <c r="A16" s="113">
        <v>11</v>
      </c>
      <c r="B16" s="221" t="str">
        <f>'1.MapaRiesgos'!B$7</f>
        <v>Información y comunicación</v>
      </c>
      <c r="C16" s="335" t="str">
        <f>'1.MapaRiesgos'!C$7</f>
        <v>COM-O4</v>
      </c>
      <c r="D16" s="129"/>
      <c r="E16" s="321" t="str">
        <f>IF(F16&lt;&gt;"",CONCATENATE(C16,"-5"),"")</f>
        <v/>
      </c>
      <c r="F16" s="202"/>
      <c r="G16" s="202"/>
      <c r="H16" s="202"/>
      <c r="I16" s="132"/>
      <c r="J16" s="132"/>
      <c r="K16" s="130" t="str">
        <f>IFERROR(VLOOKUP(#REF!,'4.Criterios'!$I$6:$K$8,3,0)+VLOOKUP(#REF!,'4.Criterios'!$I$9:$K$10,3,0),"")</f>
        <v/>
      </c>
      <c r="L16" s="131" t="str">
        <f>IFERROR(VLOOKUP(#REF!,Niveles!$H$25:$I$27,2,0),"")</f>
        <v/>
      </c>
      <c r="M16" s="132"/>
      <c r="N16" s="132"/>
      <c r="O16" s="132"/>
      <c r="P16" s="132" t="str">
        <f t="shared" si="0"/>
        <v/>
      </c>
      <c r="Q16" s="133" t="str">
        <f>IFERROR(VLOOKUP(R16,'4.Criterios'!$D$5:$F$9,3,1),"")</f>
        <v/>
      </c>
      <c r="R16" s="110" t="str">
        <f>IFERROR(IF(L16="Probabilidad",(R15*(1-K16)),IF(L16="Impacto",R15,"")),"")</f>
        <v/>
      </c>
      <c r="S16" s="133" t="str">
        <f>IFERROR(VLOOKUP(T16,'4.Criterios'!$D$14:$F$18,3,1),"")</f>
        <v/>
      </c>
      <c r="T16" s="134" t="str">
        <f>IFERROR(IF(L16="Impacto",(T15*(1-K16)),IF(L16="Probabilidad",T15,"")),"")</f>
        <v/>
      </c>
      <c r="U16" s="133" t="str">
        <f>IFERROR(VLOOKUP(CONCATENATE(Q16,S16),Niveles!$B$3:$E$27,4,0),"")</f>
        <v/>
      </c>
      <c r="V16" s="132" t="s">
        <v>269</v>
      </c>
      <c r="W16" s="201" t="s">
        <v>307</v>
      </c>
      <c r="X16" s="201" t="s">
        <v>308</v>
      </c>
      <c r="Y16" s="138">
        <v>45626</v>
      </c>
      <c r="Z16" s="389"/>
      <c r="AA16" s="363"/>
      <c r="AB16" s="363"/>
      <c r="AC16" s="364"/>
      <c r="AD16" s="365"/>
      <c r="AE16" s="350"/>
      <c r="AF16" s="145"/>
      <c r="AG16" s="146"/>
      <c r="AH16" s="146"/>
      <c r="AI16" s="147"/>
      <c r="AJ16" s="148"/>
      <c r="AK16" s="149"/>
    </row>
    <row r="17" spans="1:37" ht="63.75" customHeight="1" thickBot="1" x14ac:dyDescent="0.3">
      <c r="A17" s="113">
        <v>12</v>
      </c>
      <c r="B17" s="222" t="str">
        <f>'1.MapaRiesgos'!B$7</f>
        <v>Información y comunicación</v>
      </c>
      <c r="C17" s="336" t="str">
        <f>'1.MapaRiesgos'!C$7</f>
        <v>COM-O4</v>
      </c>
      <c r="D17" s="129"/>
      <c r="E17" s="337" t="str">
        <f>IF(F17&lt;&gt;"",CONCATENATE(C17,"-6"),"")</f>
        <v/>
      </c>
      <c r="F17" s="204"/>
      <c r="G17" s="204"/>
      <c r="H17" s="204"/>
      <c r="I17" s="340"/>
      <c r="J17" s="135"/>
      <c r="K17" s="130" t="str">
        <f>IFERROR(VLOOKUP(I17,'4.Criterios'!$I$6:$K$8,3,0)+VLOOKUP(J17,'4.Criterios'!$I$9:$K$10,3,0),"")</f>
        <v/>
      </c>
      <c r="L17" s="131" t="str">
        <f>IFERROR(VLOOKUP(I17,Niveles!$H$25:$I$27,2,0),"")</f>
        <v/>
      </c>
      <c r="M17" s="135"/>
      <c r="N17" s="132"/>
      <c r="O17" s="132"/>
      <c r="P17" s="135" t="str">
        <f t="shared" si="0"/>
        <v/>
      </c>
      <c r="Q17" s="136" t="str">
        <f>IFERROR(VLOOKUP(R17,'4.Criterios'!$D$5:$F$9,3,1),"")</f>
        <v/>
      </c>
      <c r="R17" s="111" t="str">
        <f>IFERROR(IF(L17="Probabilidad",(R16*(1-K17)),IF(L17="Impacto",R16,"")),"")</f>
        <v/>
      </c>
      <c r="S17" s="136" t="str">
        <f>IFERROR(VLOOKUP(T17,'4.Criterios'!$D$14:$F$18,3,1),"")</f>
        <v/>
      </c>
      <c r="T17" s="137" t="str">
        <f>IFERROR(IF(L17="Impacto",(T16*(1-K17)),IF(L17="Probabilidad",T16,"")),"")</f>
        <v/>
      </c>
      <c r="U17" s="136" t="str">
        <f>IFERROR(VLOOKUP(CONCATENATE(Q17,S17),Niveles!$B$3:$E$27,4,0),"")</f>
        <v/>
      </c>
      <c r="V17" s="135"/>
      <c r="W17" s="338"/>
      <c r="X17" s="338"/>
      <c r="Y17" s="339"/>
      <c r="Z17" s="390"/>
      <c r="AA17" s="366"/>
      <c r="AB17" s="366"/>
      <c r="AC17" s="367"/>
      <c r="AD17" s="368"/>
      <c r="AE17" s="369"/>
      <c r="AF17" s="150"/>
      <c r="AG17" s="151"/>
      <c r="AH17" s="151"/>
      <c r="AI17" s="152"/>
      <c r="AJ17" s="153"/>
      <c r="AK17" s="154"/>
    </row>
    <row r="18" spans="1:37" ht="82.5" x14ac:dyDescent="0.25">
      <c r="A18" s="113">
        <v>13</v>
      </c>
      <c r="B18" s="341" t="str">
        <f>'1.MapaRiesgos'!$B$8</f>
        <v>Direccionamiento estratégico</v>
      </c>
      <c r="C18" s="333" t="str">
        <f>'1.MapaRiesgos'!C$8</f>
        <v>DIR-O3</v>
      </c>
      <c r="D18" s="334" t="s">
        <v>309</v>
      </c>
      <c r="E18" s="132" t="str">
        <f>IF(F18&lt;&gt;"",CONCATENATE(C18,"-1"),"")</f>
        <v>DIR-O3-1</v>
      </c>
      <c r="F18" s="202" t="s">
        <v>310</v>
      </c>
      <c r="G18" s="202" t="s">
        <v>311</v>
      </c>
      <c r="H18" s="202" t="s">
        <v>312</v>
      </c>
      <c r="I18" s="126" t="s">
        <v>264</v>
      </c>
      <c r="J18" s="126" t="s">
        <v>265</v>
      </c>
      <c r="K18" s="124">
        <f>IFERROR(VLOOKUP(I18,'4.Criterios'!$I$6:$K$8,3,0)+VLOOKUP(J18,'4.Criterios'!$I$9:$K$10,3,0),"")</f>
        <v>0.4</v>
      </c>
      <c r="L18" s="125" t="str">
        <f>IFERROR(VLOOKUP(I18,Niveles!$H$25:$I$27,2,0),"")</f>
        <v>Probabilidad</v>
      </c>
      <c r="M18" s="126" t="s">
        <v>266</v>
      </c>
      <c r="N18" s="126" t="s">
        <v>267</v>
      </c>
      <c r="O18" s="126" t="s">
        <v>268</v>
      </c>
      <c r="P18" s="126">
        <f t="shared" si="0"/>
        <v>13</v>
      </c>
      <c r="Q18" s="127" t="str">
        <f>IFERROR(VLOOKUP(R18,'4.Criterios'!$D$5:$F$9,3,1),"")</f>
        <v>Baja</v>
      </c>
      <c r="R18" s="109">
        <f>IFERROR(IF(L18="Probabilidad",(VLOOKUP(C18,'1.MapaRiesgos'!$C$6:$Q$25,11,0)*(1-K18)),IF(L18="Impacto",VLOOKUP(C18,'1.MapaRiesgos'!$C$6:$Q$25,11,0),"")),"")</f>
        <v>0.24</v>
      </c>
      <c r="S18" s="127" t="str">
        <f>IFERROR(VLOOKUP(T18,'4.Criterios'!$D$14:$F$18,3,1),"")</f>
        <v>Mayor</v>
      </c>
      <c r="T18" s="128">
        <f>IFERROR(IF(L18="Impacto",(VLOOKUP(C18,'1.MapaRiesgos'!$C$6:$Q$25,13,0)*(1-K18)),IF(L18="Probabilidad",VLOOKUP(C18,'1.MapaRiesgos'!$C$6:$Q$25,13,0),"")),"")</f>
        <v>0.8</v>
      </c>
      <c r="U18" s="127" t="str">
        <f>IFERROR(VLOOKUP(CONCATENATE(Q18,S18),Niveles!$B$3:$E$27,4,0),"")</f>
        <v>Alto</v>
      </c>
      <c r="V18" s="126" t="s">
        <v>269</v>
      </c>
      <c r="W18" s="201" t="s">
        <v>313</v>
      </c>
      <c r="X18" s="201" t="s">
        <v>310</v>
      </c>
      <c r="Y18" s="138">
        <v>45534</v>
      </c>
      <c r="Z18" s="388"/>
      <c r="AA18" s="360"/>
      <c r="AB18" s="360"/>
      <c r="AC18" s="361"/>
      <c r="AD18" s="362"/>
      <c r="AE18" s="345"/>
      <c r="AF18" s="140"/>
      <c r="AG18" s="141"/>
      <c r="AH18" s="141"/>
      <c r="AI18" s="139"/>
      <c r="AJ18" s="142"/>
      <c r="AK18" s="144"/>
    </row>
    <row r="19" spans="1:37" ht="66" x14ac:dyDescent="0.25">
      <c r="A19" s="113">
        <v>14</v>
      </c>
      <c r="B19" s="222" t="str">
        <f>'1.MapaRiesgos'!$B$8</f>
        <v>Direccionamiento estratégico</v>
      </c>
      <c r="C19" s="335" t="str">
        <f>'1.MapaRiesgos'!C$8</f>
        <v>DIR-O3</v>
      </c>
      <c r="D19" s="129" t="s">
        <v>314</v>
      </c>
      <c r="E19" s="321" t="str">
        <f>IF(F19&lt;&gt;"",CONCATENATE(C19,"-2"),"")</f>
        <v>DIR-O3-2</v>
      </c>
      <c r="F19" s="202" t="s">
        <v>315</v>
      </c>
      <c r="G19" s="202" t="s">
        <v>316</v>
      </c>
      <c r="H19" s="202" t="s">
        <v>317</v>
      </c>
      <c r="I19" s="132" t="s">
        <v>280</v>
      </c>
      <c r="J19" s="132" t="s">
        <v>265</v>
      </c>
      <c r="K19" s="130">
        <f>IFERROR(VLOOKUP(I19,'4.Criterios'!$I$6:$K$8,3,0)+VLOOKUP(J19,'4.Criterios'!$I$9:$K$10,3,0),"")</f>
        <v>0.3</v>
      </c>
      <c r="L19" s="131" t="str">
        <f>IFERROR(VLOOKUP(I19,Niveles!$H$25:$I$27,2,0),"")</f>
        <v>Probabilidad</v>
      </c>
      <c r="M19" s="132" t="s">
        <v>281</v>
      </c>
      <c r="N19" s="132" t="s">
        <v>267</v>
      </c>
      <c r="O19" s="132" t="s">
        <v>268</v>
      </c>
      <c r="P19" s="132">
        <f t="shared" si="0"/>
        <v>14</v>
      </c>
      <c r="Q19" s="133" t="str">
        <f>IFERROR(VLOOKUP(R19,'4.Criterios'!$D$5:$F$9,3,1),"")</f>
        <v>Muy Baja</v>
      </c>
      <c r="R19" s="110">
        <f>IFERROR(IF(L19="Probabilidad",(R18*(1-K19)),IF(L19="Impacto",R18,"")),"")</f>
        <v>0.16799999999999998</v>
      </c>
      <c r="S19" s="133" t="str">
        <f>IFERROR(VLOOKUP(T19,'4.Criterios'!$D$14:$F$18,3,1),"")</f>
        <v>Mayor</v>
      </c>
      <c r="T19" s="134">
        <f>IFERROR(IF(L19="Impacto",(T18*(1-K19)),IF(L19="Probabilidad",T18,"")),"")</f>
        <v>0.8</v>
      </c>
      <c r="U19" s="133" t="str">
        <f>IFERROR(VLOOKUP(CONCATENATE(Q19,S19),Niveles!$B$3:$E$27,4,0),"")</f>
        <v>Alto</v>
      </c>
      <c r="V19" s="132" t="s">
        <v>269</v>
      </c>
      <c r="W19" s="201" t="s">
        <v>318</v>
      </c>
      <c r="X19" s="201" t="s">
        <v>310</v>
      </c>
      <c r="Y19" s="138">
        <v>45534</v>
      </c>
      <c r="Z19" s="388"/>
      <c r="AA19" s="363"/>
      <c r="AB19" s="363"/>
      <c r="AC19" s="364"/>
      <c r="AD19" s="365"/>
      <c r="AE19" s="350"/>
      <c r="AF19" s="145"/>
      <c r="AG19" s="146"/>
      <c r="AH19" s="146"/>
      <c r="AI19" s="147"/>
      <c r="AJ19" s="148"/>
      <c r="AK19" s="149"/>
    </row>
    <row r="20" spans="1:37" ht="66" x14ac:dyDescent="0.25">
      <c r="A20" s="113">
        <v>15</v>
      </c>
      <c r="B20" s="222" t="str">
        <f>'1.MapaRiesgos'!$B$8</f>
        <v>Direccionamiento estratégico</v>
      </c>
      <c r="C20" s="335" t="str">
        <f>'1.MapaRiesgos'!C$8</f>
        <v>DIR-O3</v>
      </c>
      <c r="D20" s="129" t="s">
        <v>314</v>
      </c>
      <c r="E20" s="321" t="str">
        <f>IF(F20&lt;&gt;"",CONCATENATE(C20,"-2"),"")</f>
        <v>DIR-O3-2</v>
      </c>
      <c r="F20" s="202" t="s">
        <v>319</v>
      </c>
      <c r="G20" s="202" t="s">
        <v>320</v>
      </c>
      <c r="H20" s="202" t="s">
        <v>321</v>
      </c>
      <c r="I20" s="132" t="s">
        <v>286</v>
      </c>
      <c r="J20" s="132" t="s">
        <v>265</v>
      </c>
      <c r="K20" s="130">
        <f>IFERROR(VLOOKUP(I20,'4.Criterios'!$I$6:$K$8,3,0)+VLOOKUP(J20,'4.Criterios'!$I$9:$K$10,3,0),"")</f>
        <v>0.25</v>
      </c>
      <c r="L20" s="131" t="str">
        <f>IFERROR(VLOOKUP(I20,Niveles!$H$25:$I$27,2,0),"")</f>
        <v>Impacto</v>
      </c>
      <c r="M20" s="132" t="s">
        <v>281</v>
      </c>
      <c r="N20" s="132" t="s">
        <v>267</v>
      </c>
      <c r="O20" s="132" t="s">
        <v>268</v>
      </c>
      <c r="P20" s="132">
        <f t="shared" si="0"/>
        <v>15</v>
      </c>
      <c r="Q20" s="133" t="str">
        <f>IFERROR(VLOOKUP(R20,'4.Criterios'!$D$5:$F$9,3,1),"")</f>
        <v>Muy Baja</v>
      </c>
      <c r="R20" s="110">
        <f>IFERROR(IF(L20="Probabilidad",(R19*(1-K20)),IF(L20="Impacto",R19,"")),"")</f>
        <v>0.16799999999999998</v>
      </c>
      <c r="S20" s="133" t="str">
        <f>IFERROR(VLOOKUP(T20,'4.Criterios'!$D$14:$F$18,3,1),"")</f>
        <v>Moderado</v>
      </c>
      <c r="T20" s="134">
        <f>IFERROR(IF(L20="Impacto",(T19*(1-K20)),IF(L20="Probabilidad",T19,"")),"")</f>
        <v>0.60000000000000009</v>
      </c>
      <c r="U20" s="133" t="str">
        <f>IFERROR(VLOOKUP(CONCATENATE(Q20,S20),Niveles!$B$3:$E$27,4,0),"")</f>
        <v>Moderado</v>
      </c>
      <c r="V20" s="132" t="s">
        <v>269</v>
      </c>
      <c r="W20" s="201" t="s">
        <v>322</v>
      </c>
      <c r="X20" s="201" t="s">
        <v>310</v>
      </c>
      <c r="Y20" s="138">
        <v>45657</v>
      </c>
      <c r="Z20" s="389"/>
      <c r="AA20" s="363"/>
      <c r="AB20" s="363"/>
      <c r="AC20" s="364"/>
      <c r="AD20" s="365"/>
      <c r="AE20" s="350"/>
      <c r="AF20" s="145"/>
      <c r="AG20" s="146"/>
      <c r="AH20" s="146"/>
      <c r="AI20" s="147"/>
      <c r="AJ20" s="148"/>
      <c r="AK20" s="149"/>
    </row>
    <row r="21" spans="1:37" ht="33" x14ac:dyDescent="0.25">
      <c r="A21" s="113">
        <v>16</v>
      </c>
      <c r="B21" s="222" t="str">
        <f>'1.MapaRiesgos'!$B$8</f>
        <v>Direccionamiento estratégico</v>
      </c>
      <c r="C21" s="335" t="str">
        <f>'1.MapaRiesgos'!C$8</f>
        <v>DIR-O3</v>
      </c>
      <c r="D21" s="129"/>
      <c r="E21" s="321" t="str">
        <f>IF(F21&lt;&gt;"",CONCATENATE(C21,"-4"),"")</f>
        <v/>
      </c>
      <c r="F21" s="202"/>
      <c r="G21" s="202"/>
      <c r="H21" s="202"/>
      <c r="I21" s="132"/>
      <c r="J21" s="132"/>
      <c r="K21" s="130" t="str">
        <f>IFERROR(VLOOKUP(I21,'4.Criterios'!$I$6:$K$8,3,0)+VLOOKUP(J21,'4.Criterios'!$I$9:$K$10,3,0),"")</f>
        <v/>
      </c>
      <c r="L21" s="131" t="str">
        <f>IFERROR(VLOOKUP(I21,Niveles!$H$25:$I$27,2,0),"")</f>
        <v/>
      </c>
      <c r="M21" s="132"/>
      <c r="N21" s="132"/>
      <c r="O21" s="132"/>
      <c r="P21" s="132" t="str">
        <f t="shared" si="0"/>
        <v/>
      </c>
      <c r="Q21" s="133" t="str">
        <f>IFERROR(VLOOKUP(R21,'4.Criterios'!$D$5:$F$9,3,1),"")</f>
        <v/>
      </c>
      <c r="R21" s="110" t="str">
        <f>IFERROR(IF(L21="Probabilidad",(R20*(1-K21)),IF(L21="Impacto",R20,"")),"")</f>
        <v/>
      </c>
      <c r="S21" s="133" t="str">
        <f>IFERROR(VLOOKUP(T21,'4.Criterios'!$D$14:$F$18,3,1),"")</f>
        <v/>
      </c>
      <c r="T21" s="134" t="str">
        <f>IFERROR(IF(L21="Impacto",(T20*(1-K21)),IF(L21="Probabilidad",T20,"")),"")</f>
        <v/>
      </c>
      <c r="U21" s="133" t="str">
        <f>IFERROR(VLOOKUP(CONCATENATE(Q21,S21),Niveles!$B$3:$E$27,4,0),"")</f>
        <v/>
      </c>
      <c r="V21" s="132"/>
      <c r="W21" s="201"/>
      <c r="X21" s="201"/>
      <c r="Y21" s="138"/>
      <c r="Z21" s="389"/>
      <c r="AA21" s="363"/>
      <c r="AB21" s="370"/>
      <c r="AC21" s="371"/>
      <c r="AD21" s="365"/>
      <c r="AE21" s="350"/>
      <c r="AF21" s="145"/>
      <c r="AG21" s="146"/>
      <c r="AH21" s="155"/>
      <c r="AI21" s="156"/>
      <c r="AJ21" s="148"/>
      <c r="AK21" s="149"/>
    </row>
    <row r="22" spans="1:37" ht="33" x14ac:dyDescent="0.25">
      <c r="A22" s="113">
        <v>17</v>
      </c>
      <c r="B22" s="222" t="str">
        <f>'1.MapaRiesgos'!$B$8</f>
        <v>Direccionamiento estratégico</v>
      </c>
      <c r="C22" s="335" t="str">
        <f>'1.MapaRiesgos'!C$8</f>
        <v>DIR-O3</v>
      </c>
      <c r="D22" s="129"/>
      <c r="E22" s="321" t="str">
        <f>IF(F22&lt;&gt;"",CONCATENATE(C22,"-5"),"")</f>
        <v/>
      </c>
      <c r="F22" s="202"/>
      <c r="G22" s="202"/>
      <c r="H22" s="202"/>
      <c r="I22" s="132"/>
      <c r="J22" s="132"/>
      <c r="K22" s="130" t="str">
        <f>IFERROR(VLOOKUP(I22,'4.Criterios'!$I$6:$K$8,3,0)+VLOOKUP(J22,'4.Criterios'!$I$9:$K$10,3,0),"")</f>
        <v/>
      </c>
      <c r="L22" s="131" t="str">
        <f>IFERROR(VLOOKUP(I22,Niveles!$H$25:$I$27,2,0),"")</f>
        <v/>
      </c>
      <c r="M22" s="132"/>
      <c r="N22" s="132"/>
      <c r="O22" s="132"/>
      <c r="P22" s="132" t="str">
        <f t="shared" si="0"/>
        <v/>
      </c>
      <c r="Q22" s="133" t="str">
        <f>IFERROR(VLOOKUP(R22,'4.Criterios'!$D$5:$F$9,3,1),"")</f>
        <v/>
      </c>
      <c r="R22" s="110" t="str">
        <f>IFERROR(IF(L22="Probabilidad",(R21*(1-K22)),IF(L22="Impacto",R21,"")),"")</f>
        <v/>
      </c>
      <c r="S22" s="133" t="str">
        <f>IFERROR(VLOOKUP(T22,'4.Criterios'!$D$14:$F$18,3,1),"")</f>
        <v/>
      </c>
      <c r="T22" s="134" t="str">
        <f>IFERROR(IF(L22="Impacto",(T21*(1-K22)),IF(L22="Probabilidad",T21,"")),"")</f>
        <v/>
      </c>
      <c r="U22" s="133" t="str">
        <f>IFERROR(VLOOKUP(CONCATENATE(Q22,S22),Niveles!$B$3:$E$27,4,0),"")</f>
        <v/>
      </c>
      <c r="V22" s="132"/>
      <c r="W22" s="201"/>
      <c r="X22" s="201"/>
      <c r="Y22" s="138"/>
      <c r="Z22" s="389"/>
      <c r="AA22" s="363"/>
      <c r="AB22" s="370"/>
      <c r="AC22" s="372"/>
      <c r="AD22" s="363"/>
      <c r="AE22" s="350"/>
      <c r="AF22" s="145"/>
      <c r="AG22" s="146"/>
      <c r="AH22" s="155"/>
      <c r="AI22" s="157"/>
      <c r="AJ22" s="146"/>
      <c r="AK22" s="149"/>
    </row>
    <row r="23" spans="1:37" ht="33.75" thickBot="1" x14ac:dyDescent="0.3">
      <c r="A23" s="113">
        <v>18</v>
      </c>
      <c r="B23" s="222" t="str">
        <f>'1.MapaRiesgos'!$B$8</f>
        <v>Direccionamiento estratégico</v>
      </c>
      <c r="C23" s="336" t="str">
        <f>'1.MapaRiesgos'!C$8</f>
        <v>DIR-O3</v>
      </c>
      <c r="D23" s="129"/>
      <c r="E23" s="337" t="str">
        <f>IF(F23&lt;&gt;"",CONCATENATE(C23,"-6"),"")</f>
        <v/>
      </c>
      <c r="F23" s="204"/>
      <c r="G23" s="204"/>
      <c r="H23" s="204"/>
      <c r="I23" s="135"/>
      <c r="J23" s="135"/>
      <c r="K23" s="130" t="str">
        <f>IFERROR(VLOOKUP(I23,'4.Criterios'!$I$6:$K$8,3,0)+VLOOKUP(J23,'4.Criterios'!$I$9:$K$10,3,0),"")</f>
        <v/>
      </c>
      <c r="L23" s="131" t="str">
        <f>IFERROR(VLOOKUP(I23,Niveles!$H$25:$I$27,2,0),"")</f>
        <v/>
      </c>
      <c r="M23" s="135"/>
      <c r="N23" s="135"/>
      <c r="O23" s="135"/>
      <c r="P23" s="135" t="str">
        <f t="shared" si="0"/>
        <v/>
      </c>
      <c r="Q23" s="136" t="str">
        <f>IFERROR(VLOOKUP(R23,'4.Criterios'!$D$5:$F$9,3,1),"")</f>
        <v/>
      </c>
      <c r="R23" s="111" t="str">
        <f>IFERROR(IF(L23="Probabilidad",(R22*(1-K23)),IF(L23="Impacto",R22,"")),"")</f>
        <v/>
      </c>
      <c r="S23" s="136" t="str">
        <f>IFERROR(VLOOKUP(T23,'4.Criterios'!$D$14:$F$18,3,1),"")</f>
        <v/>
      </c>
      <c r="T23" s="137" t="str">
        <f>IFERROR(IF(L23="Impacto",(T22*(1-K23)),IF(L23="Probabilidad",T22,"")),"")</f>
        <v/>
      </c>
      <c r="U23" s="136" t="str">
        <f>IFERROR(VLOOKUP(CONCATENATE(Q23,S23),Niveles!$B$3:$E$27,4,0),"")</f>
        <v/>
      </c>
      <c r="V23" s="135"/>
      <c r="W23" s="338"/>
      <c r="X23" s="338"/>
      <c r="Y23" s="339"/>
      <c r="Z23" s="390"/>
      <c r="AA23" s="366"/>
      <c r="AB23" s="373"/>
      <c r="AC23" s="368"/>
      <c r="AD23" s="366"/>
      <c r="AE23" s="369"/>
      <c r="AF23" s="150"/>
      <c r="AG23" s="151"/>
      <c r="AH23" s="158"/>
      <c r="AI23" s="153"/>
      <c r="AJ23" s="151"/>
      <c r="AK23" s="154"/>
    </row>
    <row r="24" spans="1:37" ht="93.75" customHeight="1" x14ac:dyDescent="0.25">
      <c r="A24" s="113">
        <v>19</v>
      </c>
      <c r="B24" s="341" t="str">
        <f>'1.MapaRiesgos'!$B$9</f>
        <v>Información y comunicación</v>
      </c>
      <c r="C24" s="333" t="str">
        <f>'1.MapaRiesgos'!C$9</f>
        <v>COM-O1</v>
      </c>
      <c r="D24" s="334" t="s">
        <v>323</v>
      </c>
      <c r="E24" s="132" t="str">
        <f>IF(F24&lt;&gt;"",CONCATENATE(C24,"-1"),"")</f>
        <v>COM-O1-1</v>
      </c>
      <c r="F24" s="202" t="s">
        <v>324</v>
      </c>
      <c r="G24" s="203" t="s">
        <v>325</v>
      </c>
      <c r="H24" s="203" t="s">
        <v>326</v>
      </c>
      <c r="I24" s="132" t="s">
        <v>264</v>
      </c>
      <c r="J24" s="126" t="s">
        <v>265</v>
      </c>
      <c r="K24" s="124">
        <f>IFERROR(VLOOKUP(I24,'4.Criterios'!$I$6:$K$8,3,0)+VLOOKUP(J24,'4.Criterios'!$I$9:$K$10,3,0),"")</f>
        <v>0.4</v>
      </c>
      <c r="L24" s="125" t="str">
        <f>IFERROR(VLOOKUP(I24,Niveles!$H$25:$I$27,2,0),"")</f>
        <v>Probabilidad</v>
      </c>
      <c r="M24" s="126" t="s">
        <v>266</v>
      </c>
      <c r="N24" s="126" t="s">
        <v>267</v>
      </c>
      <c r="O24" s="126" t="s">
        <v>268</v>
      </c>
      <c r="P24" s="126">
        <f t="shared" si="0"/>
        <v>19</v>
      </c>
      <c r="Q24" s="127" t="str">
        <f>IFERROR(VLOOKUP(R24,'4.Criterios'!$D$5:$F$9,3,1),"")</f>
        <v>Baja</v>
      </c>
      <c r="R24" s="109">
        <f>IFERROR(IF(L24="Probabilidad",(VLOOKUP(C24,'1.MapaRiesgos'!$C$6:$Q$25,11,0)*(1-K24)),IF(L24="Impacto",VLOOKUP(C24,'1.MapaRiesgos'!$C$6:$Q$25,11,0),"")),"")</f>
        <v>0.36</v>
      </c>
      <c r="S24" s="127" t="str">
        <f>IFERROR(VLOOKUP(T24,'4.Criterios'!$D$14:$F$18,3,1),"")</f>
        <v>Moderado</v>
      </c>
      <c r="T24" s="128">
        <f>IFERROR(IF(L24="Impacto",(VLOOKUP(C24,'1.MapaRiesgos'!$C$6:$Q$25,13,0)*(1-K24)),IF(L24="Probabilidad",VLOOKUP(C24,'1.MapaRiesgos'!$C$6:$Q$25,13,0),"")),"")</f>
        <v>0.6</v>
      </c>
      <c r="U24" s="127" t="str">
        <f>IFERROR(VLOOKUP(CONCATENATE(Q24,S24),Niveles!$B$3:$E$27,4,0),"")</f>
        <v>Moderado</v>
      </c>
      <c r="V24" s="126"/>
      <c r="W24" s="201"/>
      <c r="X24" s="201"/>
      <c r="Y24" s="138"/>
      <c r="Z24" s="388"/>
      <c r="AA24" s="374"/>
      <c r="AB24" s="374"/>
      <c r="AC24" s="350"/>
      <c r="AD24" s="362"/>
      <c r="AE24" s="345"/>
      <c r="AF24" s="140"/>
      <c r="AG24" s="141"/>
      <c r="AH24" s="159"/>
      <c r="AI24" s="142"/>
      <c r="AJ24" s="141"/>
      <c r="AK24" s="144"/>
    </row>
    <row r="25" spans="1:37" ht="124.5" customHeight="1" x14ac:dyDescent="0.25">
      <c r="A25" s="113">
        <v>20</v>
      </c>
      <c r="B25" s="222" t="str">
        <f>'1.MapaRiesgos'!$B$9</f>
        <v>Información y comunicación</v>
      </c>
      <c r="C25" s="335" t="str">
        <f>'1.MapaRiesgos'!C$9</f>
        <v>COM-O1</v>
      </c>
      <c r="D25" s="129" t="s">
        <v>327</v>
      </c>
      <c r="E25" s="321" t="str">
        <f>IF(F25&lt;&gt;"",CONCATENATE(C25,"-2"),"")</f>
        <v>COM-O1-2</v>
      </c>
      <c r="F25" s="202" t="s">
        <v>328</v>
      </c>
      <c r="G25" s="202" t="s">
        <v>329</v>
      </c>
      <c r="H25" s="202" t="s">
        <v>330</v>
      </c>
      <c r="I25" s="132" t="s">
        <v>280</v>
      </c>
      <c r="J25" s="132" t="s">
        <v>265</v>
      </c>
      <c r="K25" s="130">
        <f>IFERROR(VLOOKUP(I25,'4.Criterios'!$I$6:$K$8,3,0)+VLOOKUP(J25,'4.Criterios'!$I$9:$K$10,3,0),"")</f>
        <v>0.3</v>
      </c>
      <c r="L25" s="131" t="str">
        <f>IFERROR(VLOOKUP(I25,Niveles!$H$25:$I$27,2,0),"")</f>
        <v>Probabilidad</v>
      </c>
      <c r="M25" s="132" t="s">
        <v>266</v>
      </c>
      <c r="N25" s="132" t="s">
        <v>267</v>
      </c>
      <c r="O25" s="132" t="s">
        <v>268</v>
      </c>
      <c r="P25" s="132">
        <f t="shared" si="0"/>
        <v>20</v>
      </c>
      <c r="Q25" s="133" t="str">
        <f>IFERROR(VLOOKUP(R25,'4.Criterios'!$D$5:$F$9,3,1),"")</f>
        <v>Baja</v>
      </c>
      <c r="R25" s="110">
        <f>IFERROR(IF(L25="Probabilidad",(R24*(1-K25)),IF(L25="Impacto",R24,"")),"")</f>
        <v>0.252</v>
      </c>
      <c r="S25" s="133" t="str">
        <f>IFERROR(VLOOKUP(T25,'4.Criterios'!$D$14:$F$18,3,1),"")</f>
        <v>Moderado</v>
      </c>
      <c r="T25" s="134">
        <f>IFERROR(IF(L25="Impacto",(T24*(1-K25)),IF(L25="Probabilidad",T24,"")),"")</f>
        <v>0.6</v>
      </c>
      <c r="U25" s="133" t="str">
        <f>IFERROR(VLOOKUP(CONCATENATE(Q25,S25),Niveles!$B$3:$E$27,4,0),"")</f>
        <v>Moderado</v>
      </c>
      <c r="V25" s="132"/>
      <c r="W25" s="201"/>
      <c r="X25" s="201"/>
      <c r="Y25" s="138"/>
      <c r="Z25" s="389"/>
      <c r="AA25" s="363"/>
      <c r="AB25" s="370"/>
      <c r="AC25" s="350"/>
      <c r="AD25" s="350"/>
      <c r="AE25" s="350"/>
      <c r="AF25" s="145"/>
      <c r="AG25" s="146"/>
      <c r="AH25" s="155"/>
      <c r="AI25" s="148"/>
      <c r="AJ25" s="146"/>
      <c r="AK25" s="149"/>
    </row>
    <row r="26" spans="1:37" ht="242.25" customHeight="1" x14ac:dyDescent="0.25">
      <c r="A26" s="113">
        <v>21</v>
      </c>
      <c r="B26" s="222" t="str">
        <f>'1.MapaRiesgos'!$B$9</f>
        <v>Información y comunicación</v>
      </c>
      <c r="C26" s="335" t="str">
        <f>'1.MapaRiesgos'!C$9</f>
        <v>COM-O1</v>
      </c>
      <c r="D26" s="129" t="s">
        <v>327</v>
      </c>
      <c r="E26" s="321" t="str">
        <f>IF(F26&lt;&gt;"",CONCATENATE(C26,"-3"),"")</f>
        <v>COM-O1-3</v>
      </c>
      <c r="F26" s="202" t="s">
        <v>331</v>
      </c>
      <c r="G26" s="202" t="s">
        <v>332</v>
      </c>
      <c r="H26" s="202" t="s">
        <v>333</v>
      </c>
      <c r="I26" s="132" t="s">
        <v>286</v>
      </c>
      <c r="J26" s="132" t="s">
        <v>265</v>
      </c>
      <c r="K26" s="130">
        <f>IFERROR(VLOOKUP(I26,'4.Criterios'!$I$6:$K$8,3,0)+VLOOKUP(J26,'4.Criterios'!$I$9:$K$10,3,0),"")</f>
        <v>0.25</v>
      </c>
      <c r="L26" s="131" t="str">
        <f>IFERROR(VLOOKUP(I26,Niveles!$H$25:$I$27,2,0),"")</f>
        <v>Impacto</v>
      </c>
      <c r="M26" s="132" t="s">
        <v>281</v>
      </c>
      <c r="N26" s="132" t="s">
        <v>267</v>
      </c>
      <c r="O26" s="132" t="s">
        <v>268</v>
      </c>
      <c r="P26" s="132">
        <f t="shared" si="0"/>
        <v>21</v>
      </c>
      <c r="Q26" s="133" t="str">
        <f>IFERROR(VLOOKUP(R26,'4.Criterios'!$D$5:$F$9,3,1),"")</f>
        <v>Baja</v>
      </c>
      <c r="R26" s="110">
        <f>IFERROR(IF(L26="Probabilidad",(R25*(1-K26)),IF(L26="Impacto",R25,"")),"")</f>
        <v>0.252</v>
      </c>
      <c r="S26" s="133" t="str">
        <f>IFERROR(VLOOKUP(T26,'4.Criterios'!$D$14:$F$18,3,1),"")</f>
        <v>Moderado</v>
      </c>
      <c r="T26" s="134">
        <f>IFERROR(IF(L26="Impacto",(T25*(1-K26)),IF(L26="Probabilidad",T25,"")),"")</f>
        <v>0.44999999999999996</v>
      </c>
      <c r="U26" s="133" t="str">
        <f>IFERROR(VLOOKUP(CONCATENATE(Q26,S26),Niveles!$B$3:$E$27,4,0),"")</f>
        <v>Moderado</v>
      </c>
      <c r="V26" s="132"/>
      <c r="W26" s="201"/>
      <c r="X26" s="201"/>
      <c r="Y26" s="138"/>
      <c r="Z26" s="388"/>
      <c r="AA26" s="363"/>
      <c r="AB26" s="370"/>
      <c r="AC26" s="350"/>
      <c r="AD26" s="350"/>
      <c r="AE26" s="350"/>
      <c r="AF26" s="145"/>
      <c r="AG26" s="146"/>
      <c r="AH26" s="155"/>
      <c r="AI26" s="148"/>
      <c r="AJ26" s="146"/>
      <c r="AK26" s="149"/>
    </row>
    <row r="27" spans="1:37" ht="66" customHeight="1" x14ac:dyDescent="0.25">
      <c r="A27" s="113">
        <v>22</v>
      </c>
      <c r="B27" s="222" t="str">
        <f>'1.MapaRiesgos'!$B$9</f>
        <v>Información y comunicación</v>
      </c>
      <c r="C27" s="335" t="str">
        <f>'1.MapaRiesgos'!C$9</f>
        <v>COM-O1</v>
      </c>
      <c r="D27" s="129" t="s">
        <v>327</v>
      </c>
      <c r="E27" s="321" t="str">
        <f>IF(F27&lt;&gt;"",CONCATENATE(C27,"-4"),"")</f>
        <v>COM-O1-4</v>
      </c>
      <c r="F27" s="202" t="s">
        <v>334</v>
      </c>
      <c r="G27" s="202" t="s">
        <v>335</v>
      </c>
      <c r="H27" s="202" t="s">
        <v>336</v>
      </c>
      <c r="I27" s="132" t="s">
        <v>286</v>
      </c>
      <c r="J27" s="132" t="s">
        <v>265</v>
      </c>
      <c r="K27" s="130">
        <f>IFERROR(VLOOKUP(I27,'4.Criterios'!$I$6:$K$8,3,0)+VLOOKUP(J27,'4.Criterios'!$I$9:$K$10,3,0),"")</f>
        <v>0.25</v>
      </c>
      <c r="L27" s="131" t="str">
        <f>IFERROR(VLOOKUP(I27,Niveles!$H$25:$I$27,2,0),"")</f>
        <v>Impacto</v>
      </c>
      <c r="M27" s="132" t="s">
        <v>266</v>
      </c>
      <c r="N27" s="132" t="s">
        <v>267</v>
      </c>
      <c r="O27" s="132" t="s">
        <v>268</v>
      </c>
      <c r="P27" s="132">
        <f t="shared" si="0"/>
        <v>22</v>
      </c>
      <c r="Q27" s="133" t="str">
        <f>IFERROR(VLOOKUP(R27,'4.Criterios'!$D$5:$F$9,3,1),"")</f>
        <v>Baja</v>
      </c>
      <c r="R27" s="110">
        <f>IFERROR(IF(L27="Probabilidad",(R26*(1-K27)),IF(L27="Impacto",R26,"")),"")</f>
        <v>0.252</v>
      </c>
      <c r="S27" s="133" t="str">
        <f>IFERROR(VLOOKUP(T27,'4.Criterios'!$D$14:$F$18,3,1),"")</f>
        <v>Menor</v>
      </c>
      <c r="T27" s="134">
        <f>IFERROR(IF(L27="Impacto",(T26*(1-K27)),IF(L27="Probabilidad",T26,"")),"")</f>
        <v>0.33749999999999997</v>
      </c>
      <c r="U27" s="133" t="str">
        <f>IFERROR(VLOOKUP(CONCATENATE(Q27,S27),Niveles!$B$3:$E$27,4,0),"")</f>
        <v>Moderado</v>
      </c>
      <c r="V27" s="132"/>
      <c r="W27" s="201"/>
      <c r="X27" s="202"/>
      <c r="Y27" s="138"/>
      <c r="Z27" s="389"/>
      <c r="AA27" s="350"/>
      <c r="AB27" s="370"/>
      <c r="AC27" s="350"/>
      <c r="AD27" s="363"/>
      <c r="AE27" s="350"/>
      <c r="AF27" s="145"/>
      <c r="AG27" s="146"/>
      <c r="AH27" s="155"/>
      <c r="AI27" s="148"/>
      <c r="AJ27" s="146"/>
      <c r="AK27" s="149"/>
    </row>
    <row r="28" spans="1:37" ht="66" customHeight="1" x14ac:dyDescent="0.25">
      <c r="A28" s="113">
        <v>23</v>
      </c>
      <c r="B28" s="222" t="str">
        <f>'1.MapaRiesgos'!$B$9</f>
        <v>Información y comunicación</v>
      </c>
      <c r="C28" s="335" t="str">
        <f>'1.MapaRiesgos'!C$9</f>
        <v>COM-O1</v>
      </c>
      <c r="D28" s="129"/>
      <c r="E28" s="321" t="str">
        <f>IF(F28&lt;&gt;"",CONCATENATE(C28,"-5"),"")</f>
        <v/>
      </c>
      <c r="F28" s="202"/>
      <c r="G28" s="202"/>
      <c r="H28" s="202"/>
      <c r="I28" s="132"/>
      <c r="J28" s="132"/>
      <c r="K28" s="130" t="str">
        <f>IFERROR(VLOOKUP(I28,'4.Criterios'!$I$6:$K$8,3,0)+VLOOKUP(J28,'4.Criterios'!$I$9:$K$10,3,0),"")</f>
        <v/>
      </c>
      <c r="L28" s="131" t="str">
        <f>IFERROR(VLOOKUP(I28,Niveles!$H$25:$I$27,2,0),"")</f>
        <v/>
      </c>
      <c r="M28" s="132"/>
      <c r="N28" s="132"/>
      <c r="O28" s="132"/>
      <c r="P28" s="132" t="str">
        <f t="shared" si="0"/>
        <v/>
      </c>
      <c r="Q28" s="133" t="str">
        <f>IFERROR(VLOOKUP(R28,'4.Criterios'!$D$5:$F$9,3,1),"")</f>
        <v/>
      </c>
      <c r="R28" s="110" t="str">
        <f>IFERROR(IF(L28="Probabilidad",(R27*(1-K28)),IF(L28="Impacto",R27,"")),"")</f>
        <v/>
      </c>
      <c r="S28" s="133" t="str">
        <f>IFERROR(VLOOKUP(T28,'4.Criterios'!$D$14:$F$18,3,1),"")</f>
        <v/>
      </c>
      <c r="T28" s="134" t="str">
        <f>IFERROR(IF(L28="Impacto",(T27*(1-K28)),IF(L28="Probabilidad",T27,"")),"")</f>
        <v/>
      </c>
      <c r="U28" s="133" t="str">
        <f>IFERROR(VLOOKUP(CONCATENATE(Q28,S28),Niveles!$B$3:$E$27,4,0),"")</f>
        <v/>
      </c>
      <c r="V28" s="132"/>
      <c r="W28" s="201"/>
      <c r="X28" s="202"/>
      <c r="Y28" s="138"/>
      <c r="Z28" s="389"/>
      <c r="AA28" s="375"/>
      <c r="AB28" s="370"/>
      <c r="AC28" s="365"/>
      <c r="AD28" s="363"/>
      <c r="AE28" s="350"/>
      <c r="AF28" s="145"/>
      <c r="AG28" s="146"/>
      <c r="AH28" s="155"/>
      <c r="AI28" s="148"/>
      <c r="AJ28" s="146"/>
      <c r="AK28" s="149"/>
    </row>
    <row r="29" spans="1:37" ht="66" customHeight="1" thickBot="1" x14ac:dyDescent="0.3">
      <c r="A29" s="113">
        <v>24</v>
      </c>
      <c r="B29" s="222" t="str">
        <f>'1.MapaRiesgos'!$B$9</f>
        <v>Información y comunicación</v>
      </c>
      <c r="C29" s="336" t="str">
        <f>'1.MapaRiesgos'!C$9</f>
        <v>COM-O1</v>
      </c>
      <c r="D29" s="129"/>
      <c r="E29" s="337" t="str">
        <f>IF(F29&lt;&gt;"",CONCATENATE(C29,"-6"),"")</f>
        <v/>
      </c>
      <c r="F29" s="204"/>
      <c r="G29" s="204"/>
      <c r="H29" s="204"/>
      <c r="I29" s="135"/>
      <c r="J29" s="135"/>
      <c r="K29" s="130" t="str">
        <f>IFERROR(VLOOKUP(I29,'4.Criterios'!$I$6:$K$8,3,0)+VLOOKUP(J29,'4.Criterios'!$I$9:$K$10,3,0),"")</f>
        <v/>
      </c>
      <c r="L29" s="131" t="str">
        <f>IFERROR(VLOOKUP(I29,Niveles!$H$25:$I$27,2,0),"")</f>
        <v/>
      </c>
      <c r="M29" s="135"/>
      <c r="N29" s="135"/>
      <c r="O29" s="135"/>
      <c r="P29" s="135" t="str">
        <f t="shared" si="0"/>
        <v/>
      </c>
      <c r="Q29" s="136" t="str">
        <f>IFERROR(VLOOKUP(R29,'4.Criterios'!$D$5:$F$9,3,1),"")</f>
        <v/>
      </c>
      <c r="R29" s="111" t="str">
        <f>IFERROR(IF(L29="Probabilidad",(R28*(1-K29)),IF(L29="Impacto",R28,"")),"")</f>
        <v/>
      </c>
      <c r="S29" s="136" t="str">
        <f>IFERROR(VLOOKUP(T29,'4.Criterios'!$D$14:$F$18,3,1),"")</f>
        <v/>
      </c>
      <c r="T29" s="137" t="str">
        <f>IFERROR(IF(L29="Impacto",(T28*(1-K29)),IF(L29="Probabilidad",T28,"")),"")</f>
        <v/>
      </c>
      <c r="U29" s="136" t="str">
        <f>IFERROR(VLOOKUP(CONCATENATE(Q29,S29),Niveles!$B$3:$E$27,4,0),"")</f>
        <v/>
      </c>
      <c r="V29" s="135"/>
      <c r="W29" s="338"/>
      <c r="X29" s="338"/>
      <c r="Y29" s="339"/>
      <c r="Z29" s="390"/>
      <c r="AA29" s="366"/>
      <c r="AB29" s="373"/>
      <c r="AC29" s="368"/>
      <c r="AD29" s="366"/>
      <c r="AE29" s="369"/>
      <c r="AF29" s="150"/>
      <c r="AG29" s="151"/>
      <c r="AH29" s="158"/>
      <c r="AI29" s="153"/>
      <c r="AJ29" s="151"/>
      <c r="AK29" s="154"/>
    </row>
    <row r="30" spans="1:37" ht="82.5" x14ac:dyDescent="0.25">
      <c r="A30" s="113">
        <v>25</v>
      </c>
      <c r="B30" s="341" t="str">
        <f>'1.MapaRiesgos'!$B$10</f>
        <v>Alianzas</v>
      </c>
      <c r="C30" s="333" t="str">
        <f>'1.MapaRiesgos'!C$10</f>
        <v>ALI-O1</v>
      </c>
      <c r="D30" s="334" t="s">
        <v>337</v>
      </c>
      <c r="E30" s="132" t="str">
        <f>IF(F30&lt;&gt;"",CONCATENATE(C30,"-1"),"")</f>
        <v>ALI-O1-1</v>
      </c>
      <c r="F30" s="202" t="s">
        <v>338</v>
      </c>
      <c r="G30" s="203" t="s">
        <v>339</v>
      </c>
      <c r="H30" s="203" t="s">
        <v>340</v>
      </c>
      <c r="I30" s="126" t="s">
        <v>264</v>
      </c>
      <c r="J30" s="126" t="s">
        <v>265</v>
      </c>
      <c r="K30" s="124">
        <f>IFERROR(VLOOKUP(I30,'4.Criterios'!$I$6:$K$8,3,0)+VLOOKUP(J30,'4.Criterios'!$I$9:$K$10,3,0),"")</f>
        <v>0.4</v>
      </c>
      <c r="L30" s="125" t="str">
        <f>IFERROR(VLOOKUP(I30,Niveles!$H$25:$I$27,2,0),"")</f>
        <v>Probabilidad</v>
      </c>
      <c r="M30" s="126" t="s">
        <v>341</v>
      </c>
      <c r="N30" s="126" t="s">
        <v>267</v>
      </c>
      <c r="O30" s="126" t="s">
        <v>342</v>
      </c>
      <c r="P30" s="126">
        <f t="shared" si="0"/>
        <v>25</v>
      </c>
      <c r="Q30" s="127" t="str">
        <f>IFERROR(VLOOKUP(R30,'4.Criterios'!$D$5:$F$9,3,1),"")</f>
        <v>Baja</v>
      </c>
      <c r="R30" s="109">
        <f>IFERROR(IF(L30="Probabilidad",(VLOOKUP(C30,'1.MapaRiesgos'!$C$6:$Q$25,11,0)*(1-K30)),IF(L30="Impacto",VLOOKUP(C30,'1.MapaRiesgos'!$C$6:$Q$25,11,0),"")),"")</f>
        <v>0.24</v>
      </c>
      <c r="S30" s="127" t="str">
        <f>IFERROR(VLOOKUP(T30,'4.Criterios'!$D$14:$F$18,3,1),"")</f>
        <v>Moderado</v>
      </c>
      <c r="T30" s="128">
        <f>IFERROR(IF(L30="Impacto",(VLOOKUP(C30,'1.MapaRiesgos'!$C$6:$Q$25,13,0)*(1-K30)),IF(L30="Probabilidad",VLOOKUP(C30,'1.MapaRiesgos'!$C$6:$Q$25,13,0),"")),"")</f>
        <v>0.6</v>
      </c>
      <c r="U30" s="127" t="str">
        <f>IFERROR(VLOOKUP(CONCATENATE(Q30,S30),Niveles!$B$3:$E$27,4,0),"")</f>
        <v>Moderado</v>
      </c>
      <c r="V30" s="132" t="s">
        <v>269</v>
      </c>
      <c r="W30" s="201" t="s">
        <v>343</v>
      </c>
      <c r="X30" s="201" t="s">
        <v>344</v>
      </c>
      <c r="Y30" s="138" t="s">
        <v>345</v>
      </c>
      <c r="Z30" s="388"/>
      <c r="AA30" s="360"/>
      <c r="AB30" s="374"/>
      <c r="AC30" s="365"/>
      <c r="AD30" s="360"/>
      <c r="AE30" s="345"/>
      <c r="AF30" s="140"/>
      <c r="AG30" s="141"/>
      <c r="AH30" s="159"/>
      <c r="AI30" s="142"/>
      <c r="AJ30" s="141"/>
      <c r="AK30" s="144"/>
    </row>
    <row r="31" spans="1:37" ht="66" x14ac:dyDescent="0.25">
      <c r="A31" s="113">
        <v>26</v>
      </c>
      <c r="B31" s="222" t="str">
        <f>'1.MapaRiesgos'!$B$10</f>
        <v>Alianzas</v>
      </c>
      <c r="C31" s="335" t="str">
        <f>'1.MapaRiesgos'!C$10</f>
        <v>ALI-O1</v>
      </c>
      <c r="D31" s="129" t="s">
        <v>346</v>
      </c>
      <c r="E31" s="321" t="str">
        <f>IF(F31&lt;&gt;"",CONCATENATE(C31,"-2"),"")</f>
        <v>ALI-O1-2</v>
      </c>
      <c r="F31" s="202" t="s">
        <v>347</v>
      </c>
      <c r="G31" s="202" t="s">
        <v>348</v>
      </c>
      <c r="H31" s="202" t="s">
        <v>349</v>
      </c>
      <c r="I31" s="132" t="s">
        <v>280</v>
      </c>
      <c r="J31" s="132" t="s">
        <v>265</v>
      </c>
      <c r="K31" s="130">
        <f>IFERROR(VLOOKUP(I31,'4.Criterios'!$I$6:$K$8,3,0)+VLOOKUP(J31,'4.Criterios'!$I$9:$K$10,3,0),"")</f>
        <v>0.3</v>
      </c>
      <c r="L31" s="131" t="str">
        <f>IFERROR(VLOOKUP(I31,Niveles!$H$25:$I$27,2,0),"")</f>
        <v>Probabilidad</v>
      </c>
      <c r="M31" s="132" t="s">
        <v>281</v>
      </c>
      <c r="N31" s="132" t="s">
        <v>267</v>
      </c>
      <c r="O31" s="132" t="s">
        <v>268</v>
      </c>
      <c r="P31" s="132">
        <f t="shared" si="0"/>
        <v>26</v>
      </c>
      <c r="Q31" s="133" t="str">
        <f>IFERROR(VLOOKUP(R31,'4.Criterios'!$D$5:$F$9,3,1),"")</f>
        <v>Muy Baja</v>
      </c>
      <c r="R31" s="110">
        <f>IFERROR(IF(L31="Probabilidad",(R30*(1-K31)),IF(L31="Impacto",R30,"")),"")</f>
        <v>0.16799999999999998</v>
      </c>
      <c r="S31" s="133" t="str">
        <f>IFERROR(VLOOKUP(T31,'4.Criterios'!$D$14:$F$18,3,1),"")</f>
        <v>Moderado</v>
      </c>
      <c r="T31" s="134">
        <f>IFERROR(IF(L31="Impacto",(T30*(1-K31)),IF(L31="Probabilidad",T30,"")),"")</f>
        <v>0.6</v>
      </c>
      <c r="U31" s="133" t="str">
        <f>IFERROR(VLOOKUP(CONCATENATE(Q31,S31),Niveles!$B$3:$E$27,4,0),"")</f>
        <v>Moderado</v>
      </c>
      <c r="V31" s="132"/>
      <c r="W31" s="201"/>
      <c r="X31" s="201"/>
      <c r="Y31" s="138"/>
      <c r="Z31" s="389"/>
      <c r="AA31" s="363"/>
      <c r="AB31" s="370"/>
      <c r="AC31" s="365"/>
      <c r="AD31" s="363"/>
      <c r="AE31" s="350"/>
      <c r="AF31" s="145"/>
      <c r="AG31" s="146"/>
      <c r="AH31" s="155"/>
      <c r="AI31" s="148"/>
      <c r="AJ31" s="146"/>
      <c r="AK31" s="149"/>
    </row>
    <row r="32" spans="1:37" ht="66" x14ac:dyDescent="0.25">
      <c r="A32" s="113">
        <v>27</v>
      </c>
      <c r="B32" s="222" t="str">
        <f>'1.MapaRiesgos'!$B$10</f>
        <v>Alianzas</v>
      </c>
      <c r="C32" s="335" t="str">
        <f>'1.MapaRiesgos'!C$10</f>
        <v>ALI-O1</v>
      </c>
      <c r="D32" s="129" t="s">
        <v>350</v>
      </c>
      <c r="E32" s="321" t="str">
        <f>IF(F32&lt;&gt;"",CONCATENATE(C32,"-3"),"")</f>
        <v>ALI-O1-3</v>
      </c>
      <c r="F32" s="202" t="s">
        <v>338</v>
      </c>
      <c r="G32" s="202" t="s">
        <v>351</v>
      </c>
      <c r="H32" s="202" t="s">
        <v>352</v>
      </c>
      <c r="I32" s="132" t="s">
        <v>286</v>
      </c>
      <c r="J32" s="132" t="s">
        <v>265</v>
      </c>
      <c r="K32" s="130">
        <f>IFERROR(VLOOKUP(I32,'4.Criterios'!$I$6:$K$8,3,0)+VLOOKUP(J32,'4.Criterios'!$I$9:$K$10,3,0),"")</f>
        <v>0.25</v>
      </c>
      <c r="L32" s="131" t="str">
        <f>IFERROR(VLOOKUP(I32,Niveles!$H$25:$I$27,2,0),"")</f>
        <v>Impacto</v>
      </c>
      <c r="M32" s="132" t="s">
        <v>281</v>
      </c>
      <c r="N32" s="132" t="s">
        <v>267</v>
      </c>
      <c r="O32" s="132" t="s">
        <v>268</v>
      </c>
      <c r="P32" s="132">
        <f t="shared" si="0"/>
        <v>27</v>
      </c>
      <c r="Q32" s="133" t="str">
        <f>IFERROR(VLOOKUP(R32,'4.Criterios'!$D$5:$F$9,3,1),"")</f>
        <v>Muy Baja</v>
      </c>
      <c r="R32" s="110">
        <f>IFERROR(IF(L32="Probabilidad",(R31*(1-K32)),IF(L32="Impacto",R31,"")),"")</f>
        <v>0.16799999999999998</v>
      </c>
      <c r="S32" s="133" t="str">
        <f>IFERROR(VLOOKUP(T32,'4.Criterios'!$D$14:$F$18,3,1),"")</f>
        <v>Moderado</v>
      </c>
      <c r="T32" s="134">
        <f>IFERROR(IF(L32="Impacto",(T31*(1-K32)),IF(L32="Probabilidad",T31,"")),"")</f>
        <v>0.44999999999999996</v>
      </c>
      <c r="U32" s="133" t="str">
        <f>IFERROR(VLOOKUP(CONCATENATE(Q32,S32),Niveles!$B$3:$E$27,4,0),"")</f>
        <v>Moderado</v>
      </c>
      <c r="V32" s="132"/>
      <c r="W32" s="201"/>
      <c r="X32" s="201"/>
      <c r="Y32" s="138"/>
      <c r="Z32" s="389"/>
      <c r="AA32" s="363"/>
      <c r="AB32" s="370"/>
      <c r="AC32" s="365"/>
      <c r="AD32" s="363"/>
      <c r="AE32" s="350"/>
      <c r="AF32" s="145"/>
      <c r="AG32" s="146"/>
      <c r="AH32" s="155"/>
      <c r="AI32" s="148"/>
      <c r="AJ32" s="146"/>
      <c r="AK32" s="149"/>
    </row>
    <row r="33" spans="1:52" x14ac:dyDescent="0.25">
      <c r="A33" s="113">
        <v>28</v>
      </c>
      <c r="B33" s="222" t="str">
        <f>'1.MapaRiesgos'!$B$10</f>
        <v>Alianzas</v>
      </c>
      <c r="C33" s="335" t="str">
        <f>'1.MapaRiesgos'!C$10</f>
        <v>ALI-O1</v>
      </c>
      <c r="D33" s="129"/>
      <c r="E33" s="321" t="str">
        <f>IF(F33&lt;&gt;"",CONCATENATE(C33,"-4"),"")</f>
        <v/>
      </c>
      <c r="F33" s="202"/>
      <c r="G33" s="202"/>
      <c r="H33" s="202"/>
      <c r="I33" s="132"/>
      <c r="J33" s="132"/>
      <c r="K33" s="130" t="str">
        <f>IFERROR(VLOOKUP(I33,'4.Criterios'!$I$6:$K$8,3,0)+VLOOKUP(J33,'4.Criterios'!$I$9:$K$10,3,0),"")</f>
        <v/>
      </c>
      <c r="L33" s="131" t="str">
        <f>IFERROR(VLOOKUP(I33,Niveles!$H$25:$I$27,2,0),"")</f>
        <v/>
      </c>
      <c r="M33" s="132"/>
      <c r="N33" s="132"/>
      <c r="O33" s="132"/>
      <c r="P33" s="132" t="str">
        <f t="shared" si="0"/>
        <v/>
      </c>
      <c r="Q33" s="133" t="str">
        <f>IFERROR(VLOOKUP(R33,'4.Criterios'!$D$5:$F$9,3,1),"")</f>
        <v/>
      </c>
      <c r="R33" s="110" t="str">
        <f>IFERROR(IF(L33="Probabilidad",(R32*(1-K33)),IF(L33="Impacto",R32,"")),"")</f>
        <v/>
      </c>
      <c r="S33" s="133" t="str">
        <f>IFERROR(VLOOKUP(T33,'4.Criterios'!$D$14:$F$18,3,1),"")</f>
        <v/>
      </c>
      <c r="T33" s="134" t="str">
        <f>IFERROR(IF(L33="Impacto",(T32*(1-K33)),IF(L33="Probabilidad",T32,"")),"")</f>
        <v/>
      </c>
      <c r="U33" s="133" t="str">
        <f>IFERROR(VLOOKUP(CONCATENATE(Q33,S33),Niveles!$B$3:$E$27,4,0),"")</f>
        <v/>
      </c>
      <c r="V33" s="132"/>
      <c r="W33" s="201"/>
      <c r="X33" s="201"/>
      <c r="Y33" s="138"/>
      <c r="Z33" s="389"/>
      <c r="AA33" s="363"/>
      <c r="AB33" s="370"/>
      <c r="AC33" s="365"/>
      <c r="AD33" s="363"/>
      <c r="AE33" s="350"/>
      <c r="AF33" s="145"/>
      <c r="AG33" s="146"/>
      <c r="AH33" s="155"/>
      <c r="AI33" s="148"/>
      <c r="AJ33" s="146"/>
      <c r="AK33" s="149"/>
    </row>
    <row r="34" spans="1:52" x14ac:dyDescent="0.25">
      <c r="A34" s="113">
        <v>29</v>
      </c>
      <c r="B34" s="222" t="str">
        <f>'1.MapaRiesgos'!$B$10</f>
        <v>Alianzas</v>
      </c>
      <c r="C34" s="335" t="str">
        <f>'1.MapaRiesgos'!C$10</f>
        <v>ALI-O1</v>
      </c>
      <c r="D34" s="129"/>
      <c r="E34" s="321" t="str">
        <f>IF(F34&lt;&gt;"",CONCATENATE(C34,"-5"),"")</f>
        <v/>
      </c>
      <c r="F34" s="202"/>
      <c r="G34" s="202"/>
      <c r="H34" s="202"/>
      <c r="I34" s="132"/>
      <c r="J34" s="132"/>
      <c r="K34" s="130" t="str">
        <f>IFERROR(VLOOKUP(I34,'4.Criterios'!$I$6:$K$8,3,0)+VLOOKUP(J34,'4.Criterios'!$I$9:$K$10,3,0),"")</f>
        <v/>
      </c>
      <c r="L34" s="131" t="str">
        <f>IFERROR(VLOOKUP(I34,Niveles!$H$25:$I$27,2,0),"")</f>
        <v/>
      </c>
      <c r="M34" s="132"/>
      <c r="N34" s="132"/>
      <c r="O34" s="132"/>
      <c r="P34" s="132" t="str">
        <f t="shared" si="0"/>
        <v/>
      </c>
      <c r="Q34" s="133" t="str">
        <f>IFERROR(VLOOKUP(R34,'4.Criterios'!$D$5:$F$9,3,1),"")</f>
        <v/>
      </c>
      <c r="R34" s="110" t="str">
        <f>IFERROR(IF(L34="Probabilidad",(R33*(1-K34)),IF(L34="Impacto",R33,"")),"")</f>
        <v/>
      </c>
      <c r="S34" s="133" t="str">
        <f>IFERROR(VLOOKUP(T34,'4.Criterios'!$D$14:$F$18,3,1),"")</f>
        <v/>
      </c>
      <c r="T34" s="134" t="str">
        <f>IFERROR(IF(L34="Impacto",(T33*(1-K34)),IF(L34="Probabilidad",T33,"")),"")</f>
        <v/>
      </c>
      <c r="U34" s="133" t="str">
        <f>IFERROR(VLOOKUP(CONCATENATE(Q34,S34),Niveles!$B$3:$E$27,4,0),"")</f>
        <v/>
      </c>
      <c r="V34" s="132"/>
      <c r="W34" s="201"/>
      <c r="X34" s="201"/>
      <c r="Y34" s="138"/>
      <c r="Z34" s="389"/>
      <c r="AA34" s="363"/>
      <c r="AB34" s="370"/>
      <c r="AC34" s="365"/>
      <c r="AD34" s="363"/>
      <c r="AE34" s="350"/>
      <c r="AF34" s="145"/>
      <c r="AG34" s="146"/>
      <c r="AH34" s="155"/>
      <c r="AI34" s="148"/>
      <c r="AJ34" s="146"/>
      <c r="AK34" s="149"/>
    </row>
    <row r="35" spans="1:52" ht="17.25" thickBot="1" x14ac:dyDescent="0.3">
      <c r="A35" s="113">
        <v>30</v>
      </c>
      <c r="B35" s="222" t="str">
        <f>'1.MapaRiesgos'!$B$10</f>
        <v>Alianzas</v>
      </c>
      <c r="C35" s="336" t="str">
        <f>'1.MapaRiesgos'!C$10</f>
        <v>ALI-O1</v>
      </c>
      <c r="D35" s="129"/>
      <c r="E35" s="337" t="str">
        <f>IF(F35&lt;&gt;"",CONCATENATE(C35,"-6"),"")</f>
        <v/>
      </c>
      <c r="F35" s="204"/>
      <c r="G35" s="204"/>
      <c r="H35" s="204"/>
      <c r="I35" s="135"/>
      <c r="J35" s="135"/>
      <c r="K35" s="130" t="str">
        <f>IFERROR(VLOOKUP(I35,'4.Criterios'!$I$6:$K$8,3,0)+VLOOKUP(J35,'4.Criterios'!$I$9:$K$10,3,0),"")</f>
        <v/>
      </c>
      <c r="L35" s="131" t="str">
        <f>IFERROR(VLOOKUP(I35,Niveles!$H$25:$I$27,2,0),"")</f>
        <v/>
      </c>
      <c r="M35" s="135"/>
      <c r="N35" s="135"/>
      <c r="O35" s="135"/>
      <c r="P35" s="135" t="str">
        <f t="shared" si="0"/>
        <v/>
      </c>
      <c r="Q35" s="136" t="str">
        <f>IFERROR(VLOOKUP(R35,'4.Criterios'!$D$5:$F$9,3,1),"")</f>
        <v/>
      </c>
      <c r="R35" s="111" t="str">
        <f>IFERROR(IF(L35="Probabilidad",(R34*(1-K35)),IF(L35="Impacto",R34,"")),"")</f>
        <v/>
      </c>
      <c r="S35" s="136" t="str">
        <f>IFERROR(VLOOKUP(T35,'4.Criterios'!$D$14:$F$18,3,1),"")</f>
        <v/>
      </c>
      <c r="T35" s="137" t="str">
        <f>IFERROR(IF(L35="Impacto",(T34*(1-K35)),IF(L35="Probabilidad",T34,"")),"")</f>
        <v/>
      </c>
      <c r="U35" s="136" t="str">
        <f>IFERROR(VLOOKUP(CONCATENATE(Q35,S35),Niveles!$B$3:$E$27,4,0),"")</f>
        <v/>
      </c>
      <c r="V35" s="135"/>
      <c r="W35" s="338"/>
      <c r="X35" s="338"/>
      <c r="Y35" s="339"/>
      <c r="Z35" s="390"/>
      <c r="AA35" s="366"/>
      <c r="AB35" s="373"/>
      <c r="AC35" s="368"/>
      <c r="AD35" s="366"/>
      <c r="AE35" s="369"/>
      <c r="AF35" s="150"/>
      <c r="AG35" s="151"/>
      <c r="AH35" s="158"/>
      <c r="AI35" s="153"/>
      <c r="AJ35" s="151"/>
      <c r="AK35" s="154"/>
    </row>
    <row r="36" spans="1:52" ht="146.25" customHeight="1" x14ac:dyDescent="0.25">
      <c r="A36" s="113">
        <v>31</v>
      </c>
      <c r="B36" s="341" t="str">
        <f>'1.MapaRiesgos'!$B$11</f>
        <v>Investigación</v>
      </c>
      <c r="C36" s="333" t="str">
        <f>'1.MapaRiesgos'!C$11</f>
        <v>INV-O1</v>
      </c>
      <c r="D36" s="334" t="s">
        <v>353</v>
      </c>
      <c r="E36" s="132" t="str">
        <f>IF(F36&lt;&gt;"",CONCATENATE(C36,"-1"),"")</f>
        <v>INV-O1-1</v>
      </c>
      <c r="F36" s="203" t="s">
        <v>354</v>
      </c>
      <c r="G36" s="203" t="s">
        <v>355</v>
      </c>
      <c r="H36" s="203" t="s">
        <v>356</v>
      </c>
      <c r="I36" s="126" t="s">
        <v>264</v>
      </c>
      <c r="J36" s="126" t="s">
        <v>265</v>
      </c>
      <c r="K36" s="124">
        <f>IFERROR(VLOOKUP(I36,'4.Criterios'!$I$6:$K$8,3,0)+VLOOKUP(J36,'4.Criterios'!$I$9:$K$10,3,0),"")</f>
        <v>0.4</v>
      </c>
      <c r="L36" s="125" t="str">
        <f>IFERROR(VLOOKUP(I36,Niveles!$H$25:$I$27,2,0),"")</f>
        <v>Probabilidad</v>
      </c>
      <c r="M36" s="126" t="s">
        <v>266</v>
      </c>
      <c r="N36" s="126" t="s">
        <v>267</v>
      </c>
      <c r="O36" s="126" t="s">
        <v>268</v>
      </c>
      <c r="P36" s="126">
        <f t="shared" si="0"/>
        <v>31</v>
      </c>
      <c r="Q36" s="127" t="str">
        <f>IFERROR(VLOOKUP(R36,'4.Criterios'!$D$5:$F$9,3,1),"")</f>
        <v>Baja</v>
      </c>
      <c r="R36" s="109">
        <f>IFERROR(IF(L36="Probabilidad",(VLOOKUP(C36,'1.MapaRiesgos'!$C$6:$Q$25,11,0)*(1-K36)),IF(L36="Impacto",VLOOKUP(C36,'1.MapaRiesgos'!$C$6:$Q$25,11,0),"")),"")</f>
        <v>0.36</v>
      </c>
      <c r="S36" s="127" t="str">
        <f>IFERROR(VLOOKUP(T36,'4.Criterios'!$D$14:$F$18,3,1),"")</f>
        <v>Catastrófico</v>
      </c>
      <c r="T36" s="128">
        <f>IFERROR(IF(L36="Impacto",(VLOOKUP(C36,'1.MapaRiesgos'!$C$6:$Q$25,13,0)*(1-K36)),IF(L36="Probabilidad",VLOOKUP(C36,'1.MapaRiesgos'!$C$6:$Q$25,13,0),"")),"")</f>
        <v>1</v>
      </c>
      <c r="U36" s="127" t="str">
        <f>IFERROR(VLOOKUP(CONCATENATE(Q36,S36),Niveles!$B$3:$E$27,4,0),"")</f>
        <v>Extremo</v>
      </c>
      <c r="V36" s="126" t="s">
        <v>269</v>
      </c>
      <c r="W36" s="201" t="s">
        <v>357</v>
      </c>
      <c r="X36" s="201" t="s">
        <v>354</v>
      </c>
      <c r="Y36" s="138">
        <v>45641</v>
      </c>
      <c r="Z36" s="388"/>
      <c r="AA36" s="360"/>
      <c r="AB36" s="374"/>
      <c r="AC36" s="362"/>
      <c r="AD36" s="360"/>
      <c r="AE36" s="345"/>
      <c r="AF36" s="140"/>
      <c r="AG36" s="141"/>
      <c r="AH36" s="159"/>
      <c r="AI36" s="142"/>
      <c r="AJ36" s="141"/>
      <c r="AK36" s="144"/>
    </row>
    <row r="37" spans="1:52" ht="173.25" customHeight="1" x14ac:dyDescent="0.25">
      <c r="A37" s="113">
        <v>32</v>
      </c>
      <c r="B37" s="222" t="str">
        <f>'1.MapaRiesgos'!$B$11</f>
        <v>Investigación</v>
      </c>
      <c r="C37" s="335" t="str">
        <f>'1.MapaRiesgos'!C$11</f>
        <v>INV-O1</v>
      </c>
      <c r="D37" s="129" t="s">
        <v>358</v>
      </c>
      <c r="E37" s="321" t="str">
        <f>IF(F37&lt;&gt;"",CONCATENATE(C37,"-2"),"")</f>
        <v>INV-O1-2</v>
      </c>
      <c r="F37" s="202" t="s">
        <v>359</v>
      </c>
      <c r="G37" s="202" t="s">
        <v>360</v>
      </c>
      <c r="H37" s="202" t="s">
        <v>361</v>
      </c>
      <c r="I37" s="132" t="s">
        <v>280</v>
      </c>
      <c r="J37" s="132" t="s">
        <v>265</v>
      </c>
      <c r="K37" s="130">
        <f>IFERROR(VLOOKUP(I37,'4.Criterios'!$I$6:$K$8,3,0)+VLOOKUP(J37,'4.Criterios'!$I$9:$K$10,3,0),"")</f>
        <v>0.3</v>
      </c>
      <c r="L37" s="131" t="str">
        <f>IFERROR(VLOOKUP(I37,Niveles!$H$25:$I$27,2,0),"")</f>
        <v>Probabilidad</v>
      </c>
      <c r="M37" s="132" t="s">
        <v>266</v>
      </c>
      <c r="N37" s="132" t="s">
        <v>267</v>
      </c>
      <c r="O37" s="132" t="s">
        <v>268</v>
      </c>
      <c r="P37" s="132">
        <f t="shared" si="0"/>
        <v>32</v>
      </c>
      <c r="Q37" s="133" t="str">
        <f>IFERROR(VLOOKUP(R37,'4.Criterios'!$D$5:$F$9,3,1),"")</f>
        <v>Baja</v>
      </c>
      <c r="R37" s="110">
        <f>IFERROR(IF(L37="Probabilidad",(R36*(1-K37)),IF(L37="Impacto",R36,"")),"")</f>
        <v>0.252</v>
      </c>
      <c r="S37" s="133" t="str">
        <f>IFERROR(VLOOKUP(T37,'4.Criterios'!$D$14:$F$18,3,1),"")</f>
        <v>Catastrófico</v>
      </c>
      <c r="T37" s="134">
        <f>IFERROR(IF(L37="Impacto",(T36*(1-K37)),IF(L37="Probabilidad",T36,"")),"")</f>
        <v>1</v>
      </c>
      <c r="U37" s="133" t="str">
        <f>IFERROR(VLOOKUP(CONCATENATE(Q37,S37),Niveles!$B$3:$E$27,4,0),"")</f>
        <v>Extremo</v>
      </c>
      <c r="V37" s="132"/>
      <c r="W37" s="201"/>
      <c r="X37" s="201"/>
      <c r="Y37" s="138"/>
      <c r="Z37" s="389"/>
      <c r="AA37" s="363"/>
      <c r="AB37" s="370"/>
      <c r="AC37" s="365"/>
      <c r="AD37" s="363"/>
      <c r="AE37" s="350"/>
      <c r="AF37" s="145"/>
      <c r="AG37" s="146"/>
      <c r="AH37" s="155"/>
      <c r="AI37" s="148"/>
      <c r="AJ37" s="146"/>
      <c r="AK37" s="149"/>
    </row>
    <row r="38" spans="1:52" ht="91.5" customHeight="1" x14ac:dyDescent="0.25">
      <c r="A38" s="113">
        <v>33</v>
      </c>
      <c r="B38" s="222" t="str">
        <f>'1.MapaRiesgos'!$B$11</f>
        <v>Investigación</v>
      </c>
      <c r="C38" s="335" t="str">
        <f>'1.MapaRiesgos'!C$11</f>
        <v>INV-O1</v>
      </c>
      <c r="D38" s="129" t="s">
        <v>358</v>
      </c>
      <c r="E38" s="321" t="str">
        <f>IF(F38&lt;&gt;"",CONCATENATE(C38,"-3"),"")</f>
        <v>INV-O1-3</v>
      </c>
      <c r="F38" s="202" t="s">
        <v>362</v>
      </c>
      <c r="G38" s="202" t="s">
        <v>363</v>
      </c>
      <c r="H38" s="202" t="s">
        <v>364</v>
      </c>
      <c r="I38" s="132" t="s">
        <v>286</v>
      </c>
      <c r="J38" s="132" t="s">
        <v>265</v>
      </c>
      <c r="K38" s="130">
        <f>IFERROR(VLOOKUP(I38,'4.Criterios'!$I$6:$K$8,3,0)+VLOOKUP(J38,'4.Criterios'!$I$9:$K$10,3,0),"")</f>
        <v>0.25</v>
      </c>
      <c r="L38" s="131" t="str">
        <f>IFERROR(VLOOKUP(I38,Niveles!$H$25:$I$27,2,0),"")</f>
        <v>Impacto</v>
      </c>
      <c r="M38" s="132" t="s">
        <v>266</v>
      </c>
      <c r="N38" s="132" t="s">
        <v>267</v>
      </c>
      <c r="O38" s="132" t="s">
        <v>268</v>
      </c>
      <c r="P38" s="132">
        <f t="shared" si="0"/>
        <v>33</v>
      </c>
      <c r="Q38" s="133" t="str">
        <f>IFERROR(VLOOKUP(R38,'4.Criterios'!$D$5:$F$9,3,1),"")</f>
        <v>Baja</v>
      </c>
      <c r="R38" s="110">
        <f>IFERROR(IF(L38="Probabilidad",(R37*(1-K38)),IF(L38="Impacto",R37,"")),"")</f>
        <v>0.252</v>
      </c>
      <c r="S38" s="133" t="str">
        <f>IFERROR(VLOOKUP(T38,'4.Criterios'!$D$14:$F$18,3,1),"")</f>
        <v>Mayor</v>
      </c>
      <c r="T38" s="134">
        <f>IFERROR(IF(L38="Impacto",(T37*(1-K38)),IF(L38="Probabilidad",T37,"")),"")</f>
        <v>0.75</v>
      </c>
      <c r="U38" s="133" t="str">
        <f>IFERROR(VLOOKUP(CONCATENATE(Q38,S38),Niveles!$B$3:$E$27,4,0),"")</f>
        <v>Alto</v>
      </c>
      <c r="V38" s="132"/>
      <c r="W38" s="201"/>
      <c r="X38" s="201"/>
      <c r="Y38" s="138"/>
      <c r="Z38" s="389"/>
      <c r="AA38" s="363"/>
      <c r="AB38" s="370"/>
      <c r="AC38" s="365"/>
      <c r="AD38" s="363"/>
      <c r="AE38" s="350"/>
      <c r="AF38" s="145"/>
      <c r="AG38" s="146"/>
      <c r="AH38" s="155"/>
      <c r="AI38" s="148"/>
      <c r="AJ38" s="146"/>
      <c r="AK38" s="149"/>
    </row>
    <row r="39" spans="1:52" ht="60.75" customHeight="1" x14ac:dyDescent="0.25">
      <c r="A39" s="113">
        <v>34</v>
      </c>
      <c r="B39" s="222" t="str">
        <f>'1.MapaRiesgos'!$B$11</f>
        <v>Investigación</v>
      </c>
      <c r="C39" s="335" t="str">
        <f>'1.MapaRiesgos'!C$11</f>
        <v>INV-O1</v>
      </c>
      <c r="D39" s="129"/>
      <c r="E39" s="321" t="str">
        <f>IF(F39&lt;&gt;"",CONCATENATE(C39,"-4"),"")</f>
        <v/>
      </c>
      <c r="F39" s="202"/>
      <c r="G39" s="202"/>
      <c r="H39" s="202"/>
      <c r="I39" s="132"/>
      <c r="J39" s="132"/>
      <c r="K39" s="130" t="str">
        <f>IFERROR(VLOOKUP(I39,'4.Criterios'!$I$6:$K$8,3,0)+VLOOKUP(J39,'4.Criterios'!$I$9:$K$10,3,0),"")</f>
        <v/>
      </c>
      <c r="L39" s="131" t="str">
        <f>IFERROR(VLOOKUP(I39,Niveles!$H$25:$I$27,2,0),"")</f>
        <v/>
      </c>
      <c r="M39" s="132"/>
      <c r="N39" s="132"/>
      <c r="O39" s="132"/>
      <c r="P39" s="132" t="str">
        <f t="shared" si="0"/>
        <v/>
      </c>
      <c r="Q39" s="133" t="str">
        <f>IFERROR(VLOOKUP(R39,'4.Criterios'!$D$5:$F$9,3,1),"")</f>
        <v/>
      </c>
      <c r="R39" s="110" t="str">
        <f>IFERROR(IF(L39="Probabilidad",(R38*(1-K39)),IF(L39="Impacto",R38,"")),"")</f>
        <v/>
      </c>
      <c r="S39" s="133" t="str">
        <f>IFERROR(VLOOKUP(T39,'4.Criterios'!$D$14:$F$18,3,1),"")</f>
        <v/>
      </c>
      <c r="T39" s="134" t="str">
        <f>IFERROR(IF(L39="Impacto",(T38*(1-K39)),IF(L39="Probabilidad",T38,"")),"")</f>
        <v/>
      </c>
      <c r="U39" s="133" t="str">
        <f>IFERROR(VLOOKUP(CONCATENATE(Q39,S39),Niveles!$B$3:$E$27,4,0),"")</f>
        <v/>
      </c>
      <c r="V39" s="132"/>
      <c r="W39" s="201"/>
      <c r="X39" s="201"/>
      <c r="Y39" s="138"/>
      <c r="Z39" s="389"/>
      <c r="AA39" s="363"/>
      <c r="AB39" s="370"/>
      <c r="AC39" s="365"/>
      <c r="AD39" s="363"/>
      <c r="AE39" s="350"/>
      <c r="AF39" s="145"/>
      <c r="AG39" s="146"/>
      <c r="AH39" s="155"/>
      <c r="AI39" s="148"/>
      <c r="AJ39" s="146"/>
      <c r="AK39" s="149"/>
    </row>
    <row r="40" spans="1:52" ht="60.75" customHeight="1" x14ac:dyDescent="0.25">
      <c r="A40" s="113">
        <v>35</v>
      </c>
      <c r="B40" s="222" t="str">
        <f>'1.MapaRiesgos'!$B$11</f>
        <v>Investigación</v>
      </c>
      <c r="C40" s="335" t="str">
        <f>'1.MapaRiesgos'!C$11</f>
        <v>INV-O1</v>
      </c>
      <c r="D40" s="129"/>
      <c r="E40" s="321" t="str">
        <f>IF(F40&lt;&gt;"",CONCATENATE(C40,"-5"),"")</f>
        <v/>
      </c>
      <c r="F40" s="202"/>
      <c r="G40" s="202"/>
      <c r="H40" s="202"/>
      <c r="I40" s="132"/>
      <c r="J40" s="132"/>
      <c r="K40" s="130" t="str">
        <f>IFERROR(VLOOKUP(I40,'4.Criterios'!$I$6:$K$8,3,0)+VLOOKUP(J40,'4.Criterios'!$I$9:$K$10,3,0),"")</f>
        <v/>
      </c>
      <c r="L40" s="131" t="str">
        <f>IFERROR(VLOOKUP(I40,Niveles!$H$25:$I$27,2,0),"")</f>
        <v/>
      </c>
      <c r="M40" s="132"/>
      <c r="N40" s="132"/>
      <c r="O40" s="132"/>
      <c r="P40" s="132" t="str">
        <f t="shared" si="0"/>
        <v/>
      </c>
      <c r="Q40" s="133" t="str">
        <f>IFERROR(VLOOKUP(R40,'4.Criterios'!$D$5:$F$9,3,1),"")</f>
        <v/>
      </c>
      <c r="R40" s="110" t="str">
        <f>IFERROR(IF(L40="Probabilidad",(R39*(1-K40)),IF(L40="Impacto",R39,"")),"")</f>
        <v/>
      </c>
      <c r="S40" s="133" t="str">
        <f>IFERROR(VLOOKUP(T40,'4.Criterios'!$D$14:$F$18,3,1),"")</f>
        <v/>
      </c>
      <c r="T40" s="134" t="str">
        <f>IFERROR(IF(L40="Impacto",(T39*(1-K40)),IF(L40="Probabilidad",T39,"")),"")</f>
        <v/>
      </c>
      <c r="U40" s="133" t="str">
        <f>IFERROR(VLOOKUP(CONCATENATE(Q40,S40),Niveles!$B$3:$E$27,4,0),"")</f>
        <v/>
      </c>
      <c r="V40" s="132"/>
      <c r="W40" s="201"/>
      <c r="X40" s="201"/>
      <c r="Y40" s="138"/>
      <c r="Z40" s="389"/>
      <c r="AA40" s="363"/>
      <c r="AB40" s="370"/>
      <c r="AC40" s="365"/>
      <c r="AD40" s="363"/>
      <c r="AE40" s="350"/>
      <c r="AF40" s="145"/>
      <c r="AG40" s="146"/>
      <c r="AH40" s="155"/>
      <c r="AI40" s="148"/>
      <c r="AJ40" s="146"/>
      <c r="AK40" s="149"/>
    </row>
    <row r="41" spans="1:52" ht="60.75" customHeight="1" thickBot="1" x14ac:dyDescent="0.3">
      <c r="A41" s="113">
        <v>36</v>
      </c>
      <c r="B41" s="222" t="str">
        <f>'1.MapaRiesgos'!$B$11</f>
        <v>Investigación</v>
      </c>
      <c r="C41" s="336" t="str">
        <f>'1.MapaRiesgos'!C$11</f>
        <v>INV-O1</v>
      </c>
      <c r="D41" s="129"/>
      <c r="E41" s="337" t="str">
        <f>IF(F41&lt;&gt;"",CONCATENATE(C41,"-6"),"")</f>
        <v/>
      </c>
      <c r="F41" s="204"/>
      <c r="G41" s="204"/>
      <c r="H41" s="204"/>
      <c r="I41" s="135"/>
      <c r="J41" s="135"/>
      <c r="K41" s="130" t="str">
        <f>IFERROR(VLOOKUP(I41,'4.Criterios'!$I$6:$K$8,3,0)+VLOOKUP(J41,'4.Criterios'!$I$9:$K$10,3,0),"")</f>
        <v/>
      </c>
      <c r="L41" s="131" t="str">
        <f>IFERROR(VLOOKUP(I41,Niveles!$H$25:$I$27,2,0),"")</f>
        <v/>
      </c>
      <c r="M41" s="135"/>
      <c r="N41" s="135"/>
      <c r="O41" s="135"/>
      <c r="P41" s="135" t="str">
        <f t="shared" si="0"/>
        <v/>
      </c>
      <c r="Q41" s="136" t="str">
        <f>IFERROR(VLOOKUP(R41,'4.Criterios'!$D$5:$F$9,3,1),"")</f>
        <v/>
      </c>
      <c r="R41" s="111" t="str">
        <f>IFERROR(IF(L41="Probabilidad",(R40*(1-K41)),IF(L41="Impacto",R40,"")),"")</f>
        <v/>
      </c>
      <c r="S41" s="136" t="str">
        <f>IFERROR(VLOOKUP(T41,'4.Criterios'!$D$14:$F$18,3,1),"")</f>
        <v/>
      </c>
      <c r="T41" s="137" t="str">
        <f>IFERROR(IF(L41="Impacto",(T40*(1-K41)),IF(L41="Probabilidad",T40,"")),"")</f>
        <v/>
      </c>
      <c r="U41" s="136" t="str">
        <f>IFERROR(VLOOKUP(CONCATENATE(Q41,S41),Niveles!$B$3:$E$27,4,0),"")</f>
        <v/>
      </c>
      <c r="V41" s="135"/>
      <c r="W41" s="338"/>
      <c r="X41" s="338"/>
      <c r="Y41" s="339"/>
      <c r="Z41" s="390"/>
      <c r="AA41" s="366"/>
      <c r="AB41" s="373"/>
      <c r="AC41" s="368"/>
      <c r="AD41" s="366"/>
      <c r="AE41" s="369"/>
      <c r="AF41" s="150"/>
      <c r="AG41" s="151"/>
      <c r="AH41" s="158"/>
      <c r="AI41" s="153"/>
      <c r="AJ41" s="151"/>
      <c r="AK41" s="154"/>
    </row>
    <row r="42" spans="1:52" ht="172.5" customHeight="1" x14ac:dyDescent="0.25">
      <c r="A42" s="113">
        <v>37</v>
      </c>
      <c r="B42" s="341" t="str">
        <f>'1.MapaRiesgos'!$B$12</f>
        <v>Formación</v>
      </c>
      <c r="C42" s="333" t="str">
        <f>'1.MapaRiesgos'!C$12</f>
        <v>FOR-O1</v>
      </c>
      <c r="D42" s="334" t="s">
        <v>365</v>
      </c>
      <c r="E42" s="132" t="str">
        <f>IF(F42&lt;&gt;"",CONCATENATE(C42,"-1"),"")</f>
        <v>FOR-O1-1</v>
      </c>
      <c r="F42" s="203" t="s">
        <v>366</v>
      </c>
      <c r="G42" s="203" t="s">
        <v>367</v>
      </c>
      <c r="H42" s="203" t="s">
        <v>368</v>
      </c>
      <c r="I42" s="126" t="s">
        <v>280</v>
      </c>
      <c r="J42" s="126" t="s">
        <v>265</v>
      </c>
      <c r="K42" s="124">
        <f>IFERROR(VLOOKUP(I42,'4.Criterios'!$I$6:$K$8,3,0)+VLOOKUP(J42,'4.Criterios'!$I$9:$K$10,3,0),"")</f>
        <v>0.3</v>
      </c>
      <c r="L42" s="125" t="str">
        <f>IFERROR(VLOOKUP(I42,Niveles!$H$25:$I$27,2,0),"")</f>
        <v>Probabilidad</v>
      </c>
      <c r="M42" s="126" t="s">
        <v>281</v>
      </c>
      <c r="N42" s="126" t="s">
        <v>267</v>
      </c>
      <c r="O42" s="126" t="s">
        <v>268</v>
      </c>
      <c r="P42" s="126">
        <f t="shared" si="0"/>
        <v>37</v>
      </c>
      <c r="Q42" s="127" t="str">
        <f>IFERROR(VLOOKUP(R42,'4.Criterios'!$D$5:$F$9,3,1),"")</f>
        <v>Media</v>
      </c>
      <c r="R42" s="109">
        <f>IFERROR(IF(L42="Probabilidad",(VLOOKUP(C42,'1.MapaRiesgos'!$C$6:$Q$25,11,0)*(1-K42)),IF(L42="Impacto",VLOOKUP(C42,'1.MapaRiesgos'!$C$6:$Q$25,11,0),"")),"")</f>
        <v>0.42</v>
      </c>
      <c r="S42" s="127" t="str">
        <f>IFERROR(VLOOKUP(T42,'4.Criterios'!$D$14:$F$18,3,1),"")</f>
        <v>Moderado</v>
      </c>
      <c r="T42" s="128">
        <f>IFERROR(IF(L42="Impacto",(VLOOKUP(C42,'1.MapaRiesgos'!$C$6:$Q$25,13,0)*(1-K42)),IF(L42="Probabilidad",VLOOKUP(C42,'1.MapaRiesgos'!$C$6:$Q$25,13,0),"")),"")</f>
        <v>0.6</v>
      </c>
      <c r="U42" s="127" t="str">
        <f>IFERROR(VLOOKUP(CONCATENATE(Q42,S42),Niveles!$B$3:$E$27,4,0),"")</f>
        <v>Moderado</v>
      </c>
      <c r="V42" s="126" t="s">
        <v>269</v>
      </c>
      <c r="W42" s="201" t="s">
        <v>369</v>
      </c>
      <c r="X42" s="201" t="s">
        <v>366</v>
      </c>
      <c r="Y42" s="138">
        <v>45291</v>
      </c>
      <c r="Z42" s="388"/>
      <c r="AA42" s="360"/>
      <c r="AB42" s="374"/>
      <c r="AC42" s="345"/>
      <c r="AD42" s="360"/>
      <c r="AE42" s="345"/>
      <c r="AF42" s="140"/>
      <c r="AG42" s="141"/>
      <c r="AH42" s="159"/>
      <c r="AI42" s="142"/>
      <c r="AJ42" s="143"/>
      <c r="AK42" s="310"/>
      <c r="AL42" s="114"/>
      <c r="AM42" s="114"/>
      <c r="AN42" s="114"/>
      <c r="AO42" s="114"/>
      <c r="AP42" s="114"/>
      <c r="AQ42" s="114"/>
      <c r="AR42" s="114"/>
      <c r="AS42" s="114"/>
      <c r="AT42" s="114"/>
      <c r="AU42" s="114"/>
      <c r="AV42" s="114"/>
      <c r="AW42" s="114"/>
      <c r="AX42" s="114"/>
      <c r="AY42" s="114"/>
      <c r="AZ42" s="114"/>
    </row>
    <row r="43" spans="1:52" ht="33" x14ac:dyDescent="0.25">
      <c r="A43" s="113">
        <v>38</v>
      </c>
      <c r="B43" s="222" t="str">
        <f>'1.MapaRiesgos'!$B$12</f>
        <v>Formación</v>
      </c>
      <c r="C43" s="335" t="str">
        <f>'1.MapaRiesgos'!C$12</f>
        <v>FOR-O1</v>
      </c>
      <c r="D43" s="129" t="s">
        <v>370</v>
      </c>
      <c r="E43" s="321" t="str">
        <f>IF(F43&lt;&gt;"",CONCATENATE(C43,"-2"),"")</f>
        <v>FOR-O1-2</v>
      </c>
      <c r="F43" s="202" t="s">
        <v>366</v>
      </c>
      <c r="G43" s="202" t="s">
        <v>371</v>
      </c>
      <c r="H43" s="202" t="s">
        <v>372</v>
      </c>
      <c r="I43" s="132" t="s">
        <v>286</v>
      </c>
      <c r="J43" s="132" t="s">
        <v>265</v>
      </c>
      <c r="K43" s="130">
        <f>IFERROR(VLOOKUP(I43,'4.Criterios'!$I$6:$K$8,3,0)+VLOOKUP(J43,'4.Criterios'!$I$9:$K$10,3,0),"")</f>
        <v>0.25</v>
      </c>
      <c r="L43" s="131" t="str">
        <f>IFERROR(VLOOKUP(I43,Niveles!$H$25:$I$27,2,0),"")</f>
        <v>Impacto</v>
      </c>
      <c r="M43" s="132" t="s">
        <v>266</v>
      </c>
      <c r="N43" s="132" t="s">
        <v>267</v>
      </c>
      <c r="O43" s="132" t="s">
        <v>268</v>
      </c>
      <c r="P43" s="132">
        <f t="shared" si="0"/>
        <v>38</v>
      </c>
      <c r="Q43" s="133" t="str">
        <f>IFERROR(VLOOKUP(R43,'4.Criterios'!$D$5:$F$9,3,1),"")</f>
        <v>Media</v>
      </c>
      <c r="R43" s="110">
        <f>IFERROR(IF(L43="Probabilidad",(R42*(1-K43)),IF(L43="Impacto",R42,"")),"")</f>
        <v>0.42</v>
      </c>
      <c r="S43" s="133" t="str">
        <f>IFERROR(VLOOKUP(T43,'4.Criterios'!$D$14:$F$18,3,1),"")</f>
        <v>Moderado</v>
      </c>
      <c r="T43" s="134">
        <f>IFERROR(IF(L43="Impacto",(T42*(1-K43)),IF(L43="Probabilidad",T42,"")),"")</f>
        <v>0.44999999999999996</v>
      </c>
      <c r="U43" s="133" t="str">
        <f>IFERROR(VLOOKUP(CONCATENATE(Q43,S43),Niveles!$B$3:$E$27,4,0),"")</f>
        <v>Moderado</v>
      </c>
      <c r="V43" s="132"/>
      <c r="W43" s="201"/>
      <c r="X43" s="201"/>
      <c r="Y43" s="138"/>
      <c r="Z43" s="389"/>
      <c r="AA43" s="363"/>
      <c r="AB43" s="370"/>
      <c r="AC43" s="365"/>
      <c r="AD43" s="363"/>
      <c r="AE43" s="350"/>
      <c r="AF43" s="145"/>
      <c r="AG43" s="146"/>
      <c r="AH43" s="155"/>
      <c r="AI43" s="148"/>
      <c r="AJ43" s="146"/>
      <c r="AK43" s="149"/>
      <c r="AL43" s="114"/>
      <c r="AM43" s="114"/>
      <c r="AN43" s="114"/>
      <c r="AO43" s="114"/>
      <c r="AP43" s="114"/>
      <c r="AQ43" s="114"/>
      <c r="AR43" s="114"/>
      <c r="AS43" s="114"/>
      <c r="AT43" s="114"/>
      <c r="AU43" s="114"/>
      <c r="AV43" s="114"/>
      <c r="AW43" s="114"/>
      <c r="AX43" s="114"/>
      <c r="AY43" s="114"/>
      <c r="AZ43" s="114"/>
    </row>
    <row r="44" spans="1:52" ht="33" x14ac:dyDescent="0.25">
      <c r="A44" s="113">
        <v>39</v>
      </c>
      <c r="B44" s="222" t="str">
        <f>'1.MapaRiesgos'!$B$12</f>
        <v>Formación</v>
      </c>
      <c r="C44" s="335" t="str">
        <f>'1.MapaRiesgos'!C$12</f>
        <v>FOR-O1</v>
      </c>
      <c r="D44" s="129" t="s">
        <v>373</v>
      </c>
      <c r="E44" s="321" t="str">
        <f>IF(F44&lt;&gt;"",CONCATENATE(C44,"-3"),"")</f>
        <v/>
      </c>
      <c r="F44" s="202"/>
      <c r="G44" s="202"/>
      <c r="H44" s="202"/>
      <c r="I44" s="132"/>
      <c r="J44" s="132"/>
      <c r="K44" s="130" t="str">
        <f>IFERROR(VLOOKUP(I44,'4.Criterios'!$I$6:$K$8,3,0)+VLOOKUP(J44,'4.Criterios'!$I$9:$K$10,3,0),"")</f>
        <v/>
      </c>
      <c r="L44" s="131" t="str">
        <f>IFERROR(VLOOKUP(I44,Niveles!$H$25:$I$27,2,0),"")</f>
        <v/>
      </c>
      <c r="M44" s="132"/>
      <c r="N44" s="132"/>
      <c r="O44" s="132"/>
      <c r="P44" s="132" t="str">
        <f t="shared" si="0"/>
        <v/>
      </c>
      <c r="Q44" s="133" t="str">
        <f>IFERROR(VLOOKUP(R44,'4.Criterios'!$D$5:$F$9,3,1),"")</f>
        <v/>
      </c>
      <c r="R44" s="110" t="str">
        <f>IFERROR(IF(L44="Probabilidad",(R43*(1-K44)),IF(L44="Impacto",R43,"")),"")</f>
        <v/>
      </c>
      <c r="S44" s="133" t="str">
        <f>IFERROR(VLOOKUP(T44,'4.Criterios'!$D$14:$F$18,3,1),"")</f>
        <v/>
      </c>
      <c r="T44" s="134" t="str">
        <f>IFERROR(IF(L44="Impacto",(T43*(1-K44)),IF(L44="Probabilidad",T43,"")),"")</f>
        <v/>
      </c>
      <c r="U44" s="133" t="str">
        <f>IFERROR(VLOOKUP(CONCATENATE(Q44,S44),Niveles!$B$3:$E$27,4,0),"")</f>
        <v/>
      </c>
      <c r="V44" s="132"/>
      <c r="W44" s="201"/>
      <c r="X44" s="201"/>
      <c r="Y44" s="138"/>
      <c r="Z44" s="389"/>
      <c r="AA44" s="363"/>
      <c r="AB44" s="370"/>
      <c r="AC44" s="365"/>
      <c r="AD44" s="363"/>
      <c r="AE44" s="350"/>
      <c r="AF44" s="145"/>
      <c r="AG44" s="146"/>
      <c r="AH44" s="155"/>
      <c r="AI44" s="148"/>
      <c r="AJ44" s="146"/>
      <c r="AK44" s="149"/>
      <c r="AL44" s="114"/>
      <c r="AM44" s="114"/>
      <c r="AN44" s="114"/>
      <c r="AO44" s="114"/>
      <c r="AP44" s="114"/>
      <c r="AQ44" s="114"/>
      <c r="AR44" s="114"/>
      <c r="AS44" s="114"/>
      <c r="AT44" s="114"/>
      <c r="AU44" s="114"/>
      <c r="AV44" s="114"/>
      <c r="AW44" s="114"/>
      <c r="AX44" s="114"/>
      <c r="AY44" s="114"/>
      <c r="AZ44" s="114"/>
    </row>
    <row r="45" spans="1:52" x14ac:dyDescent="0.25">
      <c r="A45" s="113">
        <v>40</v>
      </c>
      <c r="B45" s="222" t="str">
        <f>'1.MapaRiesgos'!$B$12</f>
        <v>Formación</v>
      </c>
      <c r="C45" s="335" t="str">
        <f>'1.MapaRiesgos'!C$12</f>
        <v>FOR-O1</v>
      </c>
      <c r="D45" s="129"/>
      <c r="E45" s="321" t="str">
        <f>IF(F45&lt;&gt;"",CONCATENATE(C45,"-4"),"")</f>
        <v/>
      </c>
      <c r="F45" s="202"/>
      <c r="G45" s="202"/>
      <c r="H45" s="202"/>
      <c r="I45" s="132"/>
      <c r="J45" s="132"/>
      <c r="K45" s="130" t="str">
        <f>IFERROR(VLOOKUP(I45,'4.Criterios'!$I$6:$K$8,3,0)+VLOOKUP(J45,'4.Criterios'!$I$9:$K$10,3,0),"")</f>
        <v/>
      </c>
      <c r="L45" s="131" t="str">
        <f>IFERROR(VLOOKUP(I45,Niveles!$H$25:$I$27,2,0),"")</f>
        <v/>
      </c>
      <c r="M45" s="132"/>
      <c r="N45" s="132"/>
      <c r="O45" s="132"/>
      <c r="P45" s="132" t="str">
        <f t="shared" si="0"/>
        <v/>
      </c>
      <c r="Q45" s="133" t="str">
        <f>IFERROR(VLOOKUP(R45,'4.Criterios'!$D$5:$F$9,3,1),"")</f>
        <v/>
      </c>
      <c r="R45" s="110" t="str">
        <f>IFERROR(IF(L45="Probabilidad",(R44*(1-K45)),IF(L45="Impacto",R44,"")),"")</f>
        <v/>
      </c>
      <c r="S45" s="133" t="str">
        <f>IFERROR(VLOOKUP(T45,'4.Criterios'!$D$14:$F$18,3,1),"")</f>
        <v/>
      </c>
      <c r="T45" s="134" t="str">
        <f>IFERROR(IF(L45="Impacto",(T44*(1-K45)),IF(L45="Probabilidad",T44,"")),"")</f>
        <v/>
      </c>
      <c r="U45" s="133" t="str">
        <f>IFERROR(VLOOKUP(CONCATENATE(Q45,S45),Niveles!$B$3:$E$27,4,0),"")</f>
        <v/>
      </c>
      <c r="V45" s="132"/>
      <c r="W45" s="201"/>
      <c r="X45" s="201"/>
      <c r="Y45" s="138"/>
      <c r="Z45" s="389"/>
      <c r="AA45" s="363"/>
      <c r="AB45" s="370"/>
      <c r="AC45" s="365"/>
      <c r="AD45" s="363"/>
      <c r="AE45" s="350"/>
      <c r="AF45" s="145"/>
      <c r="AG45" s="146"/>
      <c r="AH45" s="155"/>
      <c r="AI45" s="148"/>
      <c r="AJ45" s="146"/>
      <c r="AK45" s="149"/>
      <c r="AL45" s="114"/>
      <c r="AM45" s="114"/>
      <c r="AN45" s="114"/>
      <c r="AO45" s="114"/>
      <c r="AP45" s="114"/>
      <c r="AQ45" s="114"/>
      <c r="AR45" s="114"/>
      <c r="AS45" s="114"/>
      <c r="AT45" s="114"/>
      <c r="AU45" s="114"/>
      <c r="AV45" s="114"/>
      <c r="AW45" s="114"/>
      <c r="AX45" s="114"/>
      <c r="AY45" s="114"/>
      <c r="AZ45" s="114"/>
    </row>
    <row r="46" spans="1:52" x14ac:dyDescent="0.25">
      <c r="A46" s="113">
        <v>41</v>
      </c>
      <c r="B46" s="222" t="str">
        <f>'1.MapaRiesgos'!$B$12</f>
        <v>Formación</v>
      </c>
      <c r="C46" s="335" t="str">
        <f>'1.MapaRiesgos'!C$12</f>
        <v>FOR-O1</v>
      </c>
      <c r="D46" s="129"/>
      <c r="E46" s="321" t="str">
        <f>IF(F46&lt;&gt;"",CONCATENATE(C46,"-5"),"")</f>
        <v/>
      </c>
      <c r="F46" s="202"/>
      <c r="G46" s="202"/>
      <c r="H46" s="202"/>
      <c r="I46" s="132"/>
      <c r="J46" s="132"/>
      <c r="K46" s="130" t="str">
        <f>IFERROR(VLOOKUP(I46,'4.Criterios'!$I$6:$K$8,3,0)+VLOOKUP(J46,'4.Criterios'!$I$9:$K$10,3,0),"")</f>
        <v/>
      </c>
      <c r="L46" s="131" t="str">
        <f>IFERROR(VLOOKUP(I46,Niveles!$H$25:$I$27,2,0),"")</f>
        <v/>
      </c>
      <c r="M46" s="132"/>
      <c r="N46" s="132"/>
      <c r="O46" s="132"/>
      <c r="P46" s="132" t="str">
        <f t="shared" si="0"/>
        <v/>
      </c>
      <c r="Q46" s="133" t="str">
        <f>IFERROR(VLOOKUP(R46,'4.Criterios'!$D$5:$F$9,3,1),"")</f>
        <v/>
      </c>
      <c r="R46" s="110" t="str">
        <f>IFERROR(IF(L46="Probabilidad",(R45*(1-K46)),IF(L46="Impacto",R45,"")),"")</f>
        <v/>
      </c>
      <c r="S46" s="133" t="str">
        <f>IFERROR(VLOOKUP(T46,'4.Criterios'!$D$14:$F$18,3,1),"")</f>
        <v/>
      </c>
      <c r="T46" s="134" t="str">
        <f>IFERROR(IF(L46="Impacto",(T45*(1-K46)),IF(L46="Probabilidad",T45,"")),"")</f>
        <v/>
      </c>
      <c r="U46" s="133" t="str">
        <f>IFERROR(VLOOKUP(CONCATENATE(Q46,S46),Niveles!$B$3:$E$27,4,0),"")</f>
        <v/>
      </c>
      <c r="V46" s="132"/>
      <c r="W46" s="201"/>
      <c r="X46" s="201"/>
      <c r="Y46" s="138"/>
      <c r="Z46" s="389"/>
      <c r="AA46" s="363"/>
      <c r="AB46" s="370"/>
      <c r="AC46" s="365"/>
      <c r="AD46" s="363"/>
      <c r="AE46" s="350"/>
      <c r="AF46" s="145"/>
      <c r="AG46" s="146"/>
      <c r="AH46" s="155"/>
      <c r="AI46" s="148"/>
      <c r="AJ46" s="146"/>
      <c r="AK46" s="149"/>
      <c r="AL46" s="114"/>
      <c r="AM46" s="114"/>
      <c r="AN46" s="114"/>
      <c r="AO46" s="114"/>
      <c r="AP46" s="114"/>
      <c r="AQ46" s="114"/>
      <c r="AR46" s="114"/>
      <c r="AS46" s="114"/>
      <c r="AT46" s="114"/>
      <c r="AU46" s="114"/>
      <c r="AV46" s="114"/>
      <c r="AW46" s="114"/>
      <c r="AX46" s="114"/>
      <c r="AY46" s="114"/>
      <c r="AZ46" s="114"/>
    </row>
    <row r="47" spans="1:52" ht="17.25" thickBot="1" x14ac:dyDescent="0.3">
      <c r="A47" s="113">
        <v>42</v>
      </c>
      <c r="B47" s="222" t="str">
        <f>'1.MapaRiesgos'!$B$12</f>
        <v>Formación</v>
      </c>
      <c r="C47" s="336" t="str">
        <f>'1.MapaRiesgos'!C$12</f>
        <v>FOR-O1</v>
      </c>
      <c r="D47" s="129"/>
      <c r="E47" s="337" t="str">
        <f>IF(F47&lt;&gt;"",CONCATENATE(C47,"-6"),"")</f>
        <v/>
      </c>
      <c r="F47" s="204"/>
      <c r="G47" s="204"/>
      <c r="H47" s="204"/>
      <c r="I47" s="135"/>
      <c r="J47" s="135"/>
      <c r="K47" s="130" t="str">
        <f>IFERROR(VLOOKUP(I47,'4.Criterios'!$I$6:$K$8,3,0)+VLOOKUP(J47,'4.Criterios'!$I$9:$K$10,3,0),"")</f>
        <v/>
      </c>
      <c r="L47" s="131" t="str">
        <f>IFERROR(VLOOKUP(I47,Niveles!$H$25:$I$27,2,0),"")</f>
        <v/>
      </c>
      <c r="M47" s="135"/>
      <c r="N47" s="135"/>
      <c r="O47" s="135"/>
      <c r="P47" s="135" t="str">
        <f t="shared" si="0"/>
        <v/>
      </c>
      <c r="Q47" s="136" t="str">
        <f>IFERROR(VLOOKUP(R47,'4.Criterios'!$D$5:$F$9,3,1),"")</f>
        <v/>
      </c>
      <c r="R47" s="111" t="str">
        <f>IFERROR(IF(L47="Probabilidad",(R46*(1-K47)),IF(L47="Impacto",R46,"")),"")</f>
        <v/>
      </c>
      <c r="S47" s="136" t="str">
        <f>IFERROR(VLOOKUP(T47,'4.Criterios'!$D$14:$F$18,3,1),"")</f>
        <v/>
      </c>
      <c r="T47" s="137" t="str">
        <f>IFERROR(IF(L47="Impacto",(T46*(1-K47)),IF(L47="Probabilidad",T46,"")),"")</f>
        <v/>
      </c>
      <c r="U47" s="136" t="str">
        <f>IFERROR(VLOOKUP(CONCATENATE(Q47,S47),Niveles!$B$3:$E$27,4,0),"")</f>
        <v/>
      </c>
      <c r="V47" s="135"/>
      <c r="W47" s="338"/>
      <c r="X47" s="338"/>
      <c r="Y47" s="339"/>
      <c r="Z47" s="390"/>
      <c r="AA47" s="366"/>
      <c r="AB47" s="373"/>
      <c r="AC47" s="368"/>
      <c r="AD47" s="366"/>
      <c r="AE47" s="369"/>
      <c r="AF47" s="150"/>
      <c r="AG47" s="151"/>
      <c r="AH47" s="158"/>
      <c r="AI47" s="153"/>
      <c r="AJ47" s="151"/>
      <c r="AK47" s="154"/>
      <c r="AL47" s="114"/>
      <c r="AM47" s="114"/>
      <c r="AN47" s="114"/>
      <c r="AO47" s="114"/>
      <c r="AP47" s="114"/>
      <c r="AQ47" s="114"/>
      <c r="AR47" s="114"/>
      <c r="AS47" s="114"/>
      <c r="AT47" s="114"/>
      <c r="AU47" s="114"/>
      <c r="AV47" s="114"/>
      <c r="AW47" s="114"/>
      <c r="AX47" s="114"/>
      <c r="AY47" s="114"/>
      <c r="AZ47" s="114"/>
    </row>
    <row r="48" spans="1:52" ht="66" x14ac:dyDescent="0.25">
      <c r="A48" s="113">
        <v>43</v>
      </c>
      <c r="B48" s="341" t="str">
        <f>'1.MapaRiesgos'!$B$13</f>
        <v>Evaluación independiente</v>
      </c>
      <c r="C48" s="333" t="str">
        <f>'1.MapaRiesgos'!C$13</f>
        <v>EVA-O1</v>
      </c>
      <c r="D48" s="334" t="s">
        <v>374</v>
      </c>
      <c r="E48" s="132" t="str">
        <f>IF(F48&lt;&gt;"",CONCATENATE(C48,"-1"),"")</f>
        <v>EVA-O1-1</v>
      </c>
      <c r="F48" s="203" t="s">
        <v>375</v>
      </c>
      <c r="G48" s="203" t="s">
        <v>376</v>
      </c>
      <c r="H48" s="203" t="s">
        <v>377</v>
      </c>
      <c r="I48" s="126" t="s">
        <v>264</v>
      </c>
      <c r="J48" s="126" t="s">
        <v>265</v>
      </c>
      <c r="K48" s="124">
        <f>IFERROR(VLOOKUP(I48,'4.Criterios'!$I$6:$K$8,3,0)+VLOOKUP(J48,'4.Criterios'!$I$9:$K$10,3,0),"")</f>
        <v>0.4</v>
      </c>
      <c r="L48" s="125" t="str">
        <f>IFERROR(VLOOKUP(I48,Niveles!$H$25:$I$27,2,0),"")</f>
        <v>Probabilidad</v>
      </c>
      <c r="M48" s="126" t="s">
        <v>281</v>
      </c>
      <c r="N48" s="126" t="s">
        <v>267</v>
      </c>
      <c r="O48" s="126" t="s">
        <v>268</v>
      </c>
      <c r="P48" s="115">
        <f>IF(Q48&lt;&gt;"",A48,"")</f>
        <v>43</v>
      </c>
      <c r="Q48" s="127" t="str">
        <f>IFERROR(VLOOKUP(R48,'4.Criterios'!$D$5:$F$9,3,1),"")</f>
        <v>Baja</v>
      </c>
      <c r="R48" s="109">
        <f>IFERROR(IF(L48="Probabilidad",(VLOOKUP(C48,'1.MapaRiesgos'!$C$6:$Q$25,11,0)*(1-K48)),IF(L48="Impacto",VLOOKUP(C48,'1.MapaRiesgos'!$C$6:$Q$25,11,0),"")),"")</f>
        <v>0.36</v>
      </c>
      <c r="S48" s="127" t="str">
        <f>IFERROR(VLOOKUP(T48,'4.Criterios'!$D$14:$F$18,3,1),"")</f>
        <v>Moderado</v>
      </c>
      <c r="T48" s="128">
        <f>IFERROR(IF(L48="Impacto",(VLOOKUP(C48,'1.MapaRiesgos'!$C$6:$Q$25,13,0)*(1-K48)),IF(L48="Probabilidad",VLOOKUP(C48,'1.MapaRiesgos'!$C$6:$Q$25,13,0),"")),"")</f>
        <v>0.6</v>
      </c>
      <c r="U48" s="127" t="str">
        <f>IFERROR(VLOOKUP(CONCATENATE(Q48,S48),Niveles!$B$3:$E$27,4,0),"")</f>
        <v>Moderado</v>
      </c>
      <c r="V48" s="115" t="s">
        <v>269</v>
      </c>
      <c r="W48" s="201" t="s">
        <v>378</v>
      </c>
      <c r="X48" s="201" t="s">
        <v>379</v>
      </c>
      <c r="Y48" s="138">
        <v>45564</v>
      </c>
      <c r="Z48" s="388"/>
      <c r="AA48" s="363"/>
      <c r="AB48" s="374"/>
      <c r="AC48" s="362"/>
      <c r="AD48" s="406"/>
      <c r="AE48" s="405"/>
      <c r="AF48" s="140"/>
      <c r="AG48" s="141"/>
      <c r="AH48" s="159"/>
      <c r="AI48" s="142"/>
      <c r="AJ48" s="141"/>
      <c r="AK48" s="144"/>
    </row>
    <row r="49" spans="1:37" ht="66" x14ac:dyDescent="0.25">
      <c r="A49" s="113">
        <v>44</v>
      </c>
      <c r="B49" s="222" t="str">
        <f>'1.MapaRiesgos'!$B$13</f>
        <v>Evaluación independiente</v>
      </c>
      <c r="C49" s="335" t="str">
        <f>'1.MapaRiesgos'!C$13</f>
        <v>EVA-O1</v>
      </c>
      <c r="D49" s="129" t="s">
        <v>380</v>
      </c>
      <c r="E49" s="321" t="str">
        <f>IF(F49&lt;&gt;"",CONCATENATE(C49,"-2"),"")</f>
        <v>EVA-O1-2</v>
      </c>
      <c r="F49" s="202" t="s">
        <v>379</v>
      </c>
      <c r="G49" s="202" t="s">
        <v>381</v>
      </c>
      <c r="H49" s="202" t="s">
        <v>382</v>
      </c>
      <c r="I49" s="132" t="s">
        <v>264</v>
      </c>
      <c r="J49" s="132" t="s">
        <v>265</v>
      </c>
      <c r="K49" s="130">
        <f>IFERROR(VLOOKUP(I49,'4.Criterios'!$I$6:$K$8,3,0)+VLOOKUP(J49,'4.Criterios'!$I$9:$K$10,3,0),"")</f>
        <v>0.4</v>
      </c>
      <c r="L49" s="131" t="str">
        <f>IFERROR(VLOOKUP(I49,Niveles!$H$25:$I$27,2,0),"")</f>
        <v>Probabilidad</v>
      </c>
      <c r="M49" s="132" t="s">
        <v>266</v>
      </c>
      <c r="N49" s="132" t="s">
        <v>267</v>
      </c>
      <c r="O49" s="132" t="s">
        <v>268</v>
      </c>
      <c r="P49" s="132">
        <f t="shared" si="0"/>
        <v>44</v>
      </c>
      <c r="Q49" s="133" t="str">
        <f>IFERROR(VLOOKUP(R49,'4.Criterios'!$D$5:$F$9,3,1),"")</f>
        <v>Baja</v>
      </c>
      <c r="R49" s="110">
        <f>IFERROR(IF(L49="Probabilidad",(R48*(1-K49)),IF(L49="Impacto",R48,"")),"")</f>
        <v>0.216</v>
      </c>
      <c r="S49" s="133" t="str">
        <f>IFERROR(VLOOKUP(T49,'4.Criterios'!$D$14:$F$18,3,1),"")</f>
        <v>Moderado</v>
      </c>
      <c r="T49" s="134">
        <f>IFERROR(IF(L49="Impacto",(T48*(1-K49)),IF(L49="Probabilidad",T48,"")),"")</f>
        <v>0.6</v>
      </c>
      <c r="U49" s="133" t="str">
        <f>IFERROR(VLOOKUP(CONCATENATE(Q49,S49),Niveles!$B$3:$E$27,4,0),"")</f>
        <v>Moderado</v>
      </c>
      <c r="V49" s="132"/>
      <c r="W49" s="201"/>
      <c r="X49" s="201"/>
      <c r="Y49" s="138"/>
      <c r="Z49" s="388"/>
      <c r="AA49" s="363"/>
      <c r="AB49" s="370"/>
      <c r="AC49" s="365"/>
      <c r="AD49" s="406"/>
      <c r="AE49" s="403"/>
      <c r="AF49" s="145"/>
      <c r="AG49" s="146"/>
      <c r="AH49" s="155"/>
      <c r="AI49" s="148"/>
      <c r="AJ49" s="146"/>
      <c r="AK49" s="149"/>
    </row>
    <row r="50" spans="1:37" ht="66" x14ac:dyDescent="0.25">
      <c r="A50" s="113">
        <v>45</v>
      </c>
      <c r="B50" s="222" t="str">
        <f>'1.MapaRiesgos'!$B$13</f>
        <v>Evaluación independiente</v>
      </c>
      <c r="C50" s="335" t="str">
        <f>'1.MapaRiesgos'!C$13</f>
        <v>EVA-O1</v>
      </c>
      <c r="D50" s="129" t="s">
        <v>383</v>
      </c>
      <c r="E50" s="321" t="str">
        <f>IF(F50&lt;&gt;"",CONCATENATE(C50,"-3"),"")</f>
        <v>EVA-O1-3</v>
      </c>
      <c r="F50" s="202" t="s">
        <v>384</v>
      </c>
      <c r="G50" s="202" t="s">
        <v>376</v>
      </c>
      <c r="H50" s="202" t="s">
        <v>385</v>
      </c>
      <c r="I50" s="132" t="s">
        <v>280</v>
      </c>
      <c r="J50" s="132" t="s">
        <v>265</v>
      </c>
      <c r="K50" s="130">
        <f>IFERROR(VLOOKUP(I50,'4.Criterios'!$I$6:$K$8,3,0)+VLOOKUP(J50,'4.Criterios'!$I$9:$K$10,3,0),"")</f>
        <v>0.3</v>
      </c>
      <c r="L50" s="131" t="str">
        <f>IFERROR(VLOOKUP(I50,Niveles!$H$25:$I$27,2,0),"")</f>
        <v>Probabilidad</v>
      </c>
      <c r="M50" s="132" t="s">
        <v>266</v>
      </c>
      <c r="N50" s="132" t="s">
        <v>267</v>
      </c>
      <c r="O50" s="132" t="s">
        <v>268</v>
      </c>
      <c r="P50" s="132">
        <f t="shared" si="0"/>
        <v>45</v>
      </c>
      <c r="Q50" s="133" t="str">
        <f>IFERROR(VLOOKUP(R50,'4.Criterios'!$D$5:$F$9,3,1),"")</f>
        <v>Muy Baja</v>
      </c>
      <c r="R50" s="110">
        <f>IFERROR(IF(L50="Probabilidad",(R49*(1-K50)),IF(L50="Impacto",R49,"")),"")</f>
        <v>0.1512</v>
      </c>
      <c r="S50" s="133" t="str">
        <f>IFERROR(VLOOKUP(T50,'4.Criterios'!$D$14:$F$18,3,1),"")</f>
        <v>Moderado</v>
      </c>
      <c r="T50" s="134">
        <f>IFERROR(IF(L50="Impacto",(T49*(1-K50)),IF(L50="Probabilidad",T49,"")),"")</f>
        <v>0.6</v>
      </c>
      <c r="U50" s="133" t="str">
        <f>IFERROR(VLOOKUP(CONCATENATE(Q50,S50),Niveles!$B$3:$E$27,4,0),"")</f>
        <v>Moderado</v>
      </c>
      <c r="V50" s="132"/>
      <c r="W50" s="201"/>
      <c r="X50" s="201"/>
      <c r="Y50" s="138"/>
      <c r="Z50" s="388"/>
      <c r="AA50" s="363"/>
      <c r="AB50" s="370"/>
      <c r="AC50" s="365"/>
      <c r="AD50" s="400"/>
      <c r="AE50" s="404"/>
      <c r="AF50" s="145"/>
      <c r="AG50" s="146"/>
      <c r="AH50" s="155"/>
      <c r="AI50" s="148"/>
      <c r="AJ50" s="146"/>
      <c r="AK50" s="149"/>
    </row>
    <row r="51" spans="1:37" ht="33" x14ac:dyDescent="0.25">
      <c r="A51" s="113">
        <v>46</v>
      </c>
      <c r="B51" s="222" t="str">
        <f>'1.MapaRiesgos'!$B$13</f>
        <v>Evaluación independiente</v>
      </c>
      <c r="C51" s="335" t="str">
        <f>'1.MapaRiesgos'!C$13</f>
        <v>EVA-O1</v>
      </c>
      <c r="D51" s="129" t="s">
        <v>386</v>
      </c>
      <c r="E51" s="321" t="str">
        <f>IF(F51&lt;&gt;"",CONCATENATE(C51,"-4"),"")</f>
        <v>EVA-O1-4</v>
      </c>
      <c r="F51" s="202" t="s">
        <v>375</v>
      </c>
      <c r="G51" s="202" t="s">
        <v>387</v>
      </c>
      <c r="H51" s="202" t="s">
        <v>388</v>
      </c>
      <c r="I51" s="132" t="s">
        <v>286</v>
      </c>
      <c r="J51" s="132" t="s">
        <v>265</v>
      </c>
      <c r="K51" s="130">
        <f>IFERROR(VLOOKUP(I51,'4.Criterios'!$I$6:$K$8,3,0)+VLOOKUP(J51,'4.Criterios'!$I$9:$K$10,3,0),"")</f>
        <v>0.25</v>
      </c>
      <c r="L51" s="131" t="str">
        <f>IFERROR(VLOOKUP(I51,Niveles!$H$25:$I$27,2,0),"")</f>
        <v>Impacto</v>
      </c>
      <c r="M51" s="132" t="s">
        <v>281</v>
      </c>
      <c r="N51" s="132" t="s">
        <v>389</v>
      </c>
      <c r="O51" s="132" t="s">
        <v>268</v>
      </c>
      <c r="P51" s="132">
        <f t="shared" si="0"/>
        <v>46</v>
      </c>
      <c r="Q51" s="133" t="str">
        <f>IFERROR(VLOOKUP(R51,'4.Criterios'!$D$5:$F$9,3,1),"")</f>
        <v>Muy Baja</v>
      </c>
      <c r="R51" s="110">
        <f>IFERROR(IF(L51="Probabilidad",(R50*(1-K51)),IF(L51="Impacto",R50,"")),"")</f>
        <v>0.1512</v>
      </c>
      <c r="S51" s="133" t="str">
        <f>IFERROR(VLOOKUP(T51,'4.Criterios'!$D$14:$F$18,3,1),"")</f>
        <v>Moderado</v>
      </c>
      <c r="T51" s="134">
        <f>IFERROR(IF(L51="Impacto",(T50*(1-K51)),IF(L51="Probabilidad",T50,"")),"")</f>
        <v>0.44999999999999996</v>
      </c>
      <c r="U51" s="133" t="str">
        <f>IFERROR(VLOOKUP(CONCATENATE(Q51,S51),Niveles!$B$3:$E$27,4,0),"")</f>
        <v>Moderado</v>
      </c>
      <c r="V51" s="132"/>
      <c r="W51" s="201"/>
      <c r="X51" s="201"/>
      <c r="Y51" s="138"/>
      <c r="Z51" s="388"/>
      <c r="AA51" s="363"/>
      <c r="AB51" s="370"/>
      <c r="AC51" s="365"/>
      <c r="AD51" s="406"/>
      <c r="AE51" s="403"/>
      <c r="AF51" s="145"/>
      <c r="AG51" s="146"/>
      <c r="AH51" s="155"/>
      <c r="AI51" s="148"/>
      <c r="AJ51" s="146"/>
      <c r="AK51" s="149"/>
    </row>
    <row r="52" spans="1:37" ht="66" x14ac:dyDescent="0.25">
      <c r="A52" s="113">
        <v>47</v>
      </c>
      <c r="B52" s="222" t="str">
        <f>'1.MapaRiesgos'!$B$13</f>
        <v>Evaluación independiente</v>
      </c>
      <c r="C52" s="335" t="str">
        <f>'1.MapaRiesgos'!C$13</f>
        <v>EVA-O1</v>
      </c>
      <c r="D52" s="129" t="s">
        <v>390</v>
      </c>
      <c r="E52" s="321" t="str">
        <f>IF(F52&lt;&gt;"",CONCATENATE(C52,"-5"),"")</f>
        <v>EVA-O1-5</v>
      </c>
      <c r="F52" s="202" t="s">
        <v>391</v>
      </c>
      <c r="G52" s="202" t="s">
        <v>392</v>
      </c>
      <c r="H52" s="202" t="s">
        <v>393</v>
      </c>
      <c r="I52" s="132" t="s">
        <v>286</v>
      </c>
      <c r="J52" s="132" t="s">
        <v>265</v>
      </c>
      <c r="K52" s="130">
        <f>IFERROR(VLOOKUP(I52,'4.Criterios'!$I$6:$K$8,3,0)+VLOOKUP(J52,'4.Criterios'!$I$9:$K$10,3,0),"")</f>
        <v>0.25</v>
      </c>
      <c r="L52" s="131" t="str">
        <f>IFERROR(VLOOKUP(I52,Niveles!$H$25:$I$27,2,0),"")</f>
        <v>Impacto</v>
      </c>
      <c r="M52" s="132" t="s">
        <v>266</v>
      </c>
      <c r="N52" s="132" t="s">
        <v>389</v>
      </c>
      <c r="O52" s="132" t="s">
        <v>268</v>
      </c>
      <c r="P52" s="132">
        <f t="shared" si="0"/>
        <v>47</v>
      </c>
      <c r="Q52" s="133" t="str">
        <f>IFERROR(VLOOKUP(R52,'4.Criterios'!$D$5:$F$9,3,1),"")</f>
        <v>Muy Baja</v>
      </c>
      <c r="R52" s="110">
        <f>IFERROR(IF(L52="Probabilidad",(R51*(1-K52)),IF(L52="Impacto",R51,"")),"")</f>
        <v>0.1512</v>
      </c>
      <c r="S52" s="133" t="str">
        <f>IFERROR(VLOOKUP(T52,'4.Criterios'!$D$14:$F$18,3,1),"")</f>
        <v>Menor</v>
      </c>
      <c r="T52" s="134">
        <f>IFERROR(IF(L52="Impacto",(T51*(1-K52)),IF(L52="Probabilidad",T51,"")),"")</f>
        <v>0.33749999999999997</v>
      </c>
      <c r="U52" s="133" t="str">
        <f>IFERROR(VLOOKUP(CONCATENATE(Q52,S52),Niveles!$B$3:$E$27,4,0),"")</f>
        <v>Bajo</v>
      </c>
      <c r="V52" s="132"/>
      <c r="W52" s="201"/>
      <c r="X52" s="201"/>
      <c r="Y52" s="138"/>
      <c r="Z52" s="388"/>
      <c r="AA52" s="363"/>
      <c r="AB52" s="370"/>
      <c r="AC52" s="363"/>
      <c r="AD52" s="399"/>
      <c r="AE52" s="403"/>
      <c r="AF52" s="145"/>
      <c r="AG52" s="146"/>
      <c r="AH52" s="155"/>
      <c r="AI52" s="148"/>
      <c r="AJ52" s="146"/>
      <c r="AK52" s="149"/>
    </row>
    <row r="53" spans="1:37" ht="33.75" thickBot="1" x14ac:dyDescent="0.3">
      <c r="A53" s="113">
        <v>48</v>
      </c>
      <c r="B53" s="222" t="str">
        <f>'1.MapaRiesgos'!$B$13</f>
        <v>Evaluación independiente</v>
      </c>
      <c r="C53" s="336" t="str">
        <f>'1.MapaRiesgos'!C$13</f>
        <v>EVA-O1</v>
      </c>
      <c r="D53" s="129"/>
      <c r="E53" s="337" t="str">
        <f>IF(F53&lt;&gt;"",CONCATENATE(C53,"-6"),"")</f>
        <v/>
      </c>
      <c r="F53" s="204"/>
      <c r="G53" s="204"/>
      <c r="H53" s="204"/>
      <c r="I53" s="135"/>
      <c r="J53" s="135"/>
      <c r="K53" s="130" t="str">
        <f>IFERROR(VLOOKUP(I53,'4.Criterios'!$I$6:$K$8,3,0)+VLOOKUP(J53,'4.Criterios'!$I$9:$K$10,3,0),"")</f>
        <v/>
      </c>
      <c r="L53" s="131" t="str">
        <f>IFERROR(VLOOKUP(I53,Niveles!$H$25:$I$27,2,0),"")</f>
        <v/>
      </c>
      <c r="M53" s="135"/>
      <c r="N53" s="135"/>
      <c r="O53" s="135"/>
      <c r="P53" s="135" t="str">
        <f t="shared" si="0"/>
        <v/>
      </c>
      <c r="Q53" s="136" t="str">
        <f>IFERROR(VLOOKUP(R53,'4.Criterios'!$D$5:$F$9,3,1),"")</f>
        <v/>
      </c>
      <c r="R53" s="111" t="str">
        <f>IFERROR(IF(L53="Probabilidad",(R52*(1-K53)),IF(L53="Impacto",R52,"")),"")</f>
        <v/>
      </c>
      <c r="S53" s="136" t="str">
        <f>IFERROR(VLOOKUP(T53,'4.Criterios'!$D$14:$F$18,3,1),"")</f>
        <v/>
      </c>
      <c r="T53" s="137" t="str">
        <f>IFERROR(IF(L53="Impacto",(T52*(1-K53)),IF(L53="Probabilidad",T52,"")),"")</f>
        <v/>
      </c>
      <c r="U53" s="136" t="str">
        <f>IFERROR(VLOOKUP(CONCATENATE(Q53,S53),Niveles!$B$3:$E$27,4,0),"")</f>
        <v/>
      </c>
      <c r="V53" s="135"/>
      <c r="W53" s="338"/>
      <c r="X53" s="338"/>
      <c r="Y53" s="339"/>
      <c r="Z53" s="390"/>
      <c r="AA53" s="366"/>
      <c r="AB53" s="373"/>
      <c r="AC53" s="368"/>
      <c r="AD53" s="366"/>
      <c r="AE53" s="369"/>
      <c r="AF53" s="150"/>
      <c r="AG53" s="151"/>
      <c r="AH53" s="158"/>
      <c r="AI53" s="153"/>
      <c r="AJ53" s="151"/>
      <c r="AK53" s="154"/>
    </row>
    <row r="54" spans="1:37" ht="219" customHeight="1" x14ac:dyDescent="0.25">
      <c r="A54" s="113">
        <v>49</v>
      </c>
      <c r="B54" s="341" t="str">
        <f>'1.MapaRiesgos'!$B$14</f>
        <v>Apropiación social del conocimiento y del patrimonio</v>
      </c>
      <c r="C54" s="333" t="str">
        <f>'1.MapaRiesgos'!C$14</f>
        <v>APR-O1</v>
      </c>
      <c r="D54" s="334" t="s">
        <v>394</v>
      </c>
      <c r="E54" s="132" t="str">
        <f>IF(F54&lt;&gt;"",CONCATENATE(C54,"-1"),"")</f>
        <v>APR-O1-1</v>
      </c>
      <c r="F54" s="202" t="s">
        <v>395</v>
      </c>
      <c r="G54" s="202" t="s">
        <v>396</v>
      </c>
      <c r="H54" s="202" t="s">
        <v>397</v>
      </c>
      <c r="I54" s="132" t="s">
        <v>264</v>
      </c>
      <c r="J54" s="132" t="s">
        <v>265</v>
      </c>
      <c r="K54" s="124">
        <v>0.4</v>
      </c>
      <c r="L54" s="125" t="s">
        <v>398</v>
      </c>
      <c r="M54" s="126" t="s">
        <v>281</v>
      </c>
      <c r="N54" s="126" t="s">
        <v>267</v>
      </c>
      <c r="O54" s="126" t="s">
        <v>268</v>
      </c>
      <c r="P54" s="126">
        <f t="shared" si="0"/>
        <v>49</v>
      </c>
      <c r="Q54" s="127" t="str">
        <f>IFERROR(VLOOKUP(R54,'4.Criterios'!$D$5:$F$9,3,1),"")</f>
        <v>Baja</v>
      </c>
      <c r="R54" s="109">
        <f>IFERROR(IF(L54="Probabilidad",(VLOOKUP(C54,'1.MapaRiesgos'!$C$6:$Q$25,11,0)*(1-K54)),IF(L54="Impacto",VLOOKUP(C54,'1.MapaRiesgos'!$C$6:$Q$25,11,0),"")),"")</f>
        <v>0.36</v>
      </c>
      <c r="S54" s="127" t="str">
        <f>IFERROR(VLOOKUP(T54,'4.Criterios'!$D$14:$F$18,3,1),"")</f>
        <v>Catastrófico</v>
      </c>
      <c r="T54" s="128">
        <f>IFERROR(IF(L54="Impacto",(VLOOKUP(C54,'1.MapaRiesgos'!$C$6:$Q$25,13,0)*(1-K54)),IF(L54="Probabilidad",VLOOKUP(C54,'1.MapaRiesgos'!$C$6:$Q$25,13,0),"")),"")</f>
        <v>1</v>
      </c>
      <c r="U54" s="127" t="str">
        <f>IFERROR(VLOOKUP(CONCATENATE(Q54,S54),Niveles!$B$3:$E$27,4,0),"")</f>
        <v>Extremo</v>
      </c>
      <c r="V54" s="126" t="s">
        <v>269</v>
      </c>
      <c r="W54" s="201" t="s">
        <v>399</v>
      </c>
      <c r="X54" s="201" t="s">
        <v>400</v>
      </c>
      <c r="Y54" s="138">
        <v>45473</v>
      </c>
      <c r="Z54" s="388"/>
      <c r="AA54" s="360"/>
      <c r="AB54" s="370"/>
      <c r="AC54" s="365"/>
      <c r="AD54" s="360"/>
      <c r="AE54" s="345"/>
      <c r="AF54" s="140"/>
      <c r="AG54" s="141"/>
      <c r="AH54" s="159"/>
      <c r="AI54" s="142"/>
      <c r="AJ54" s="141"/>
      <c r="AK54" s="144"/>
    </row>
    <row r="55" spans="1:37" ht="137.25" customHeight="1" x14ac:dyDescent="0.25">
      <c r="A55" s="113">
        <v>50</v>
      </c>
      <c r="B55" s="222" t="str">
        <f>'1.MapaRiesgos'!$B$14</f>
        <v>Apropiación social del conocimiento y del patrimonio</v>
      </c>
      <c r="C55" s="335" t="str">
        <f>'1.MapaRiesgos'!C$14</f>
        <v>APR-O1</v>
      </c>
      <c r="D55" s="129" t="s">
        <v>401</v>
      </c>
      <c r="E55" s="321" t="str">
        <f>IF(F55&lt;&gt;"",CONCATENATE(C55,"-2"),"")</f>
        <v>APR-O1-2</v>
      </c>
      <c r="F55" s="202" t="s">
        <v>402</v>
      </c>
      <c r="G55" s="202" t="s">
        <v>403</v>
      </c>
      <c r="H55" s="202" t="s">
        <v>404</v>
      </c>
      <c r="I55" s="132" t="s">
        <v>280</v>
      </c>
      <c r="J55" s="132" t="s">
        <v>265</v>
      </c>
      <c r="K55" s="130">
        <v>0.3</v>
      </c>
      <c r="L55" s="131" t="s">
        <v>398</v>
      </c>
      <c r="M55" s="132" t="s">
        <v>281</v>
      </c>
      <c r="N55" s="132" t="s">
        <v>267</v>
      </c>
      <c r="O55" s="132" t="s">
        <v>268</v>
      </c>
      <c r="P55" s="132">
        <f t="shared" si="0"/>
        <v>50</v>
      </c>
      <c r="Q55" s="133" t="str">
        <f>IFERROR(VLOOKUP(R55,'4.Criterios'!$D$5:$F$9,3,1),"")</f>
        <v>Baja</v>
      </c>
      <c r="R55" s="110">
        <f>IFERROR(IF(L55="Probabilidad",(R54*(1-K55)),IF(L55="Impacto",R54,"")),"")</f>
        <v>0.252</v>
      </c>
      <c r="S55" s="133" t="str">
        <f>IFERROR(VLOOKUP(T55,'4.Criterios'!$D$14:$F$18,3,1),"")</f>
        <v>Catastrófico</v>
      </c>
      <c r="T55" s="134">
        <f>IFERROR(IF(L55="Impacto",(T54*(1-K55)),IF(L55="Probabilidad",T54,"")),"")</f>
        <v>1</v>
      </c>
      <c r="U55" s="133" t="str">
        <f>IFERROR(VLOOKUP(CONCATENATE(Q55,S55),Niveles!$B$3:$E$27,4,0),"")</f>
        <v>Extremo</v>
      </c>
      <c r="V55" s="132" t="s">
        <v>269</v>
      </c>
      <c r="W55" s="201" t="s">
        <v>405</v>
      </c>
      <c r="X55" s="201" t="s">
        <v>400</v>
      </c>
      <c r="Y55" s="138">
        <v>45473</v>
      </c>
      <c r="Z55" s="388"/>
      <c r="AA55" s="363"/>
      <c r="AB55" s="370"/>
      <c r="AC55" s="365"/>
      <c r="AD55" s="363"/>
      <c r="AE55" s="350"/>
      <c r="AF55" s="145"/>
      <c r="AG55" s="146"/>
      <c r="AH55" s="155"/>
      <c r="AI55" s="148"/>
      <c r="AJ55" s="146"/>
      <c r="AK55" s="149"/>
    </row>
    <row r="56" spans="1:37" ht="121.5" customHeight="1" x14ac:dyDescent="0.25">
      <c r="A56" s="113">
        <v>51</v>
      </c>
      <c r="B56" s="222" t="str">
        <f>'1.MapaRiesgos'!$B$14</f>
        <v>Apropiación social del conocimiento y del patrimonio</v>
      </c>
      <c r="C56" s="335" t="str">
        <f>'1.MapaRiesgos'!C$14</f>
        <v>APR-O1</v>
      </c>
      <c r="D56" s="129" t="s">
        <v>401</v>
      </c>
      <c r="E56" s="321" t="str">
        <f>IF(F56&lt;&gt;"",CONCATENATE(C56,"-3"),"")</f>
        <v>APR-O1-3</v>
      </c>
      <c r="F56" s="202" t="s">
        <v>406</v>
      </c>
      <c r="G56" s="202" t="s">
        <v>407</v>
      </c>
      <c r="H56" s="202" t="s">
        <v>408</v>
      </c>
      <c r="I56" s="132" t="s">
        <v>280</v>
      </c>
      <c r="J56" s="132" t="s">
        <v>265</v>
      </c>
      <c r="K56" s="130">
        <v>0.3</v>
      </c>
      <c r="L56" s="131" t="s">
        <v>398</v>
      </c>
      <c r="M56" s="132" t="s">
        <v>281</v>
      </c>
      <c r="N56" s="132" t="s">
        <v>267</v>
      </c>
      <c r="O56" s="132" t="s">
        <v>268</v>
      </c>
      <c r="P56" s="132">
        <f t="shared" si="0"/>
        <v>51</v>
      </c>
      <c r="Q56" s="133" t="str">
        <f>IFERROR(VLOOKUP(R56,'4.Criterios'!$D$5:$F$9,3,1),"")</f>
        <v>Muy Baja</v>
      </c>
      <c r="R56" s="110">
        <f>IFERROR(IF(L56="Probabilidad",(R55*(1-K56)),IF(L56="Impacto",R55,"")),"")</f>
        <v>0.1764</v>
      </c>
      <c r="S56" s="133" t="str">
        <f>IFERROR(VLOOKUP(T56,'4.Criterios'!$D$14:$F$18,3,1),"")</f>
        <v>Catastrófico</v>
      </c>
      <c r="T56" s="134">
        <f>IFERROR(IF(L56="Impacto",(T55*(1-K56)),IF(L56="Probabilidad",T55,"")),"")</f>
        <v>1</v>
      </c>
      <c r="U56" s="133" t="str">
        <f>IFERROR(VLOOKUP(CONCATENATE(Q56,S56),Niveles!$B$3:$E$27,4,0),"")</f>
        <v>Extremo</v>
      </c>
      <c r="V56" s="132" t="s">
        <v>269</v>
      </c>
      <c r="W56" s="201" t="s">
        <v>409</v>
      </c>
      <c r="X56" s="201" t="s">
        <v>400</v>
      </c>
      <c r="Y56" s="138">
        <v>45657</v>
      </c>
      <c r="Z56" s="389"/>
      <c r="AA56" s="363"/>
      <c r="AB56" s="370"/>
      <c r="AC56" s="365"/>
      <c r="AD56" s="363"/>
      <c r="AE56" s="350"/>
      <c r="AF56" s="145"/>
      <c r="AG56" s="146"/>
      <c r="AH56" s="155"/>
      <c r="AI56" s="148"/>
      <c r="AJ56" s="146"/>
      <c r="AK56" s="149"/>
    </row>
    <row r="57" spans="1:37" ht="132" x14ac:dyDescent="0.25">
      <c r="A57" s="113">
        <v>52</v>
      </c>
      <c r="B57" s="222" t="str">
        <f>'1.MapaRiesgos'!$B$14</f>
        <v>Apropiación social del conocimiento y del patrimonio</v>
      </c>
      <c r="C57" s="335" t="str">
        <f>'1.MapaRiesgos'!C$14</f>
        <v>APR-O1</v>
      </c>
      <c r="D57" s="129" t="s">
        <v>410</v>
      </c>
      <c r="E57" s="321" t="str">
        <f>IF(F57&lt;&gt;"",CONCATENATE(C57,"-4"),"")</f>
        <v>APR-O1-4</v>
      </c>
      <c r="F57" s="202" t="s">
        <v>411</v>
      </c>
      <c r="G57" s="202" t="s">
        <v>412</v>
      </c>
      <c r="H57" s="202" t="s">
        <v>413</v>
      </c>
      <c r="I57" s="132" t="s">
        <v>286</v>
      </c>
      <c r="J57" s="132" t="s">
        <v>265</v>
      </c>
      <c r="K57" s="130">
        <v>0.25</v>
      </c>
      <c r="L57" s="131" t="s">
        <v>414</v>
      </c>
      <c r="M57" s="132" t="s">
        <v>281</v>
      </c>
      <c r="N57" s="132" t="s">
        <v>267</v>
      </c>
      <c r="O57" s="132" t="s">
        <v>268</v>
      </c>
      <c r="P57" s="132">
        <f t="shared" si="0"/>
        <v>52</v>
      </c>
      <c r="Q57" s="133" t="str">
        <f>IFERROR(VLOOKUP(R57,'4.Criterios'!$D$5:$F$9,3,1),"")</f>
        <v>Muy Baja</v>
      </c>
      <c r="R57" s="110">
        <f>IFERROR(IF(L57="Probabilidad",(R56*(1-K57)),IF(L57="Impacto",R56,"")),"")</f>
        <v>0.1764</v>
      </c>
      <c r="S57" s="133" t="str">
        <f>IFERROR(VLOOKUP(T57,'4.Criterios'!$D$14:$F$18,3,1),"")</f>
        <v>Mayor</v>
      </c>
      <c r="T57" s="134">
        <f>IFERROR(IF(L57="Impacto",(T56*(1-K57)),IF(L57="Probabilidad",T56,"")),"")</f>
        <v>0.75</v>
      </c>
      <c r="U57" s="133" t="str">
        <f>IFERROR(VLOOKUP(CONCATENATE(Q57,S57),Niveles!$B$3:$E$27,4,0),"")</f>
        <v>Alto</v>
      </c>
      <c r="V57" s="132" t="s">
        <v>269</v>
      </c>
      <c r="W57" s="201" t="s">
        <v>415</v>
      </c>
      <c r="X57" s="201" t="s">
        <v>416</v>
      </c>
      <c r="Y57" s="138">
        <v>45473</v>
      </c>
      <c r="Z57" s="389"/>
      <c r="AA57" s="363"/>
      <c r="AB57" s="370"/>
      <c r="AC57" s="365"/>
      <c r="AD57" s="363"/>
      <c r="AE57" s="350"/>
      <c r="AF57" s="145"/>
      <c r="AG57" s="146"/>
      <c r="AH57" s="155"/>
      <c r="AI57" s="148"/>
      <c r="AJ57" s="146"/>
      <c r="AK57" s="149"/>
    </row>
    <row r="58" spans="1:37" ht="66.75" customHeight="1" x14ac:dyDescent="0.25">
      <c r="A58" s="113">
        <v>53</v>
      </c>
      <c r="B58" s="222" t="str">
        <f>'1.MapaRiesgos'!$B$14</f>
        <v>Apropiación social del conocimiento y del patrimonio</v>
      </c>
      <c r="C58" s="335" t="str">
        <f>'1.MapaRiesgos'!C$14</f>
        <v>APR-O1</v>
      </c>
      <c r="D58" s="129"/>
      <c r="E58" s="321" t="str">
        <f>IF(F58&lt;&gt;"",CONCATENATE(C58,"-5"),"")</f>
        <v/>
      </c>
      <c r="F58" s="202"/>
      <c r="G58" s="202"/>
      <c r="H58" s="202"/>
      <c r="I58" s="132"/>
      <c r="J58" s="132"/>
      <c r="K58" s="130" t="s">
        <v>417</v>
      </c>
      <c r="L58" s="131" t="s">
        <v>417</v>
      </c>
      <c r="M58" s="132"/>
      <c r="N58" s="132"/>
      <c r="O58" s="132"/>
      <c r="P58" s="132" t="str">
        <f t="shared" si="0"/>
        <v/>
      </c>
      <c r="Q58" s="133" t="str">
        <f>IFERROR(VLOOKUP(R58,'4.Criterios'!$D$5:$F$9,3,1),"")</f>
        <v/>
      </c>
      <c r="R58" s="110" t="str">
        <f>IFERROR(IF(L58="Probabilidad",(R57*(1-K58)),IF(L58="Impacto",R57,"")),"")</f>
        <v/>
      </c>
      <c r="S58" s="133" t="str">
        <f>IFERROR(VLOOKUP(T58,'4.Criterios'!$D$14:$F$18,3,1),"")</f>
        <v/>
      </c>
      <c r="T58" s="134" t="str">
        <f>IFERROR(IF(L58="Impacto",(T57*(1-K58)),IF(L58="Probabilidad",T57,"")),"")</f>
        <v/>
      </c>
      <c r="U58" s="133" t="str">
        <f>IFERROR(VLOOKUP(CONCATENATE(Q58,S58),Niveles!$B$3:$E$27,4,0),"")</f>
        <v/>
      </c>
      <c r="V58" s="132"/>
      <c r="W58" s="201"/>
      <c r="X58" s="201"/>
      <c r="Y58" s="138"/>
      <c r="Z58" s="389"/>
      <c r="AA58" s="363"/>
      <c r="AB58" s="370"/>
      <c r="AC58" s="365"/>
      <c r="AD58" s="363"/>
      <c r="AE58" s="350"/>
      <c r="AF58" s="145"/>
      <c r="AG58" s="146"/>
      <c r="AH58" s="155"/>
      <c r="AI58" s="148"/>
      <c r="AJ58" s="146"/>
      <c r="AK58" s="149"/>
    </row>
    <row r="59" spans="1:37" ht="66.75" customHeight="1" thickBot="1" x14ac:dyDescent="0.3">
      <c r="A59" s="113">
        <v>54</v>
      </c>
      <c r="B59" s="222" t="str">
        <f>'1.MapaRiesgos'!$B$14</f>
        <v>Apropiación social del conocimiento y del patrimonio</v>
      </c>
      <c r="C59" s="336" t="str">
        <f>'1.MapaRiesgos'!C$14</f>
        <v>APR-O1</v>
      </c>
      <c r="D59" s="129"/>
      <c r="E59" s="337" t="str">
        <f>IF(F59&lt;&gt;"",CONCATENATE(C59,"-6"),"")</f>
        <v/>
      </c>
      <c r="F59" s="204"/>
      <c r="G59" s="204"/>
      <c r="H59" s="204"/>
      <c r="I59" s="135"/>
      <c r="J59" s="135"/>
      <c r="K59" s="130" t="s">
        <v>417</v>
      </c>
      <c r="L59" s="131" t="s">
        <v>417</v>
      </c>
      <c r="M59" s="135"/>
      <c r="N59" s="135"/>
      <c r="O59" s="135"/>
      <c r="P59" s="135" t="str">
        <f t="shared" si="0"/>
        <v/>
      </c>
      <c r="Q59" s="136" t="str">
        <f>IFERROR(VLOOKUP(R59,'4.Criterios'!$D$5:$F$9,3,1),"")</f>
        <v/>
      </c>
      <c r="R59" s="111" t="str">
        <f>IFERROR(IF(L59="Probabilidad",(R58*(1-K59)),IF(L59="Impacto",R58,"")),"")</f>
        <v/>
      </c>
      <c r="S59" s="136" t="str">
        <f>IFERROR(VLOOKUP(T59,'4.Criterios'!$D$14:$F$18,3,1),"")</f>
        <v/>
      </c>
      <c r="T59" s="137" t="str">
        <f>IFERROR(IF(L59="Impacto",(T58*(1-K59)),IF(L59="Probabilidad",T58,"")),"")</f>
        <v/>
      </c>
      <c r="U59" s="136" t="str">
        <f>IFERROR(VLOOKUP(CONCATENATE(Q59,S59),Niveles!$B$3:$E$27,4,0),"")</f>
        <v/>
      </c>
      <c r="V59" s="135"/>
      <c r="W59" s="338"/>
      <c r="X59" s="338"/>
      <c r="Y59" s="339"/>
      <c r="Z59" s="390"/>
      <c r="AA59" s="366"/>
      <c r="AB59" s="373"/>
      <c r="AC59" s="368"/>
      <c r="AD59" s="366"/>
      <c r="AE59" s="369"/>
      <c r="AF59" s="150"/>
      <c r="AG59" s="151"/>
      <c r="AH59" s="158"/>
      <c r="AI59" s="153"/>
      <c r="AJ59" s="151"/>
      <c r="AK59" s="154"/>
    </row>
    <row r="60" spans="1:37" ht="69" customHeight="1" x14ac:dyDescent="0.25">
      <c r="A60" s="113">
        <v>55</v>
      </c>
      <c r="B60" s="341" t="str">
        <f>'1.MapaRiesgos'!$B$15</f>
        <v>Gestión del talento humano</v>
      </c>
      <c r="C60" s="333" t="str">
        <f>'1.MapaRiesgos'!C$15</f>
        <v>DES-O1</v>
      </c>
      <c r="D60" s="334" t="s">
        <v>418</v>
      </c>
      <c r="E60" s="132" t="str">
        <f>IF(F60&lt;&gt;"",CONCATENATE(C60,"-1"),"")</f>
        <v>DES-O1-1</v>
      </c>
      <c r="F60" s="203" t="s">
        <v>419</v>
      </c>
      <c r="G60" s="203" t="s">
        <v>420</v>
      </c>
      <c r="H60" s="203" t="s">
        <v>421</v>
      </c>
      <c r="I60" s="126" t="s">
        <v>264</v>
      </c>
      <c r="J60" s="126" t="s">
        <v>265</v>
      </c>
      <c r="K60" s="124">
        <f>IFERROR(VLOOKUP(I60,'4.Criterios'!$I$6:$K$8,3,0)+VLOOKUP(J60,'4.Criterios'!$I$9:$K$10,3,0),"")</f>
        <v>0.4</v>
      </c>
      <c r="L60" s="125" t="str">
        <f>IFERROR(VLOOKUP(I60,Niveles!$H$25:$I$27,2,0),"")</f>
        <v>Probabilidad</v>
      </c>
      <c r="M60" s="126" t="s">
        <v>266</v>
      </c>
      <c r="N60" s="126" t="s">
        <v>267</v>
      </c>
      <c r="O60" s="126" t="s">
        <v>268</v>
      </c>
      <c r="P60" s="132">
        <f t="shared" si="0"/>
        <v>55</v>
      </c>
      <c r="Q60" s="127" t="str">
        <f>IFERROR(VLOOKUP(R60,'4.Criterios'!$D$5:$F$9,3,1),"")</f>
        <v>Baja</v>
      </c>
      <c r="R60" s="109">
        <f>IFERROR(IF(L60="Probabilidad",(VLOOKUP(C60,'1.MapaRiesgos'!$C$6:$Q$25,11,0)*(1-K60)),IF(L60="Impacto",VLOOKUP(C60,'1.MapaRiesgos'!$C$6:$Q$25,11,0),"")),"")</f>
        <v>0.24</v>
      </c>
      <c r="S60" s="127" t="str">
        <f>IFERROR(VLOOKUP(T60,'4.Criterios'!$D$14:$F$18,3,1),"")</f>
        <v>Mayor</v>
      </c>
      <c r="T60" s="128">
        <f>IFERROR(IF(L60="Impacto",(VLOOKUP(C60,'1.MapaRiesgos'!$C$6:$Q$25,13,0)*(1-K60)),IF(L60="Probabilidad",VLOOKUP(C60,'1.MapaRiesgos'!$C$6:$Q$25,13,0),"")),"")</f>
        <v>0.8</v>
      </c>
      <c r="U60" s="127" t="str">
        <f>IFERROR(VLOOKUP(CONCATENATE(Q60,S60),Niveles!$B$3:$E$27,4,0),"")</f>
        <v>Alto</v>
      </c>
      <c r="V60" s="132" t="s">
        <v>269</v>
      </c>
      <c r="W60" s="201" t="s">
        <v>422</v>
      </c>
      <c r="X60" s="201" t="s">
        <v>419</v>
      </c>
      <c r="Y60" s="138">
        <v>45198</v>
      </c>
      <c r="Z60" s="388"/>
      <c r="AA60" s="360"/>
      <c r="AB60" s="374"/>
      <c r="AC60" s="362"/>
      <c r="AD60" s="363"/>
      <c r="AE60" s="363"/>
      <c r="AF60" s="140"/>
      <c r="AG60" s="141"/>
      <c r="AH60" s="159"/>
      <c r="AI60" s="142"/>
      <c r="AJ60" s="141"/>
      <c r="AK60" s="144"/>
    </row>
    <row r="61" spans="1:37" ht="58.5" customHeight="1" x14ac:dyDescent="0.25">
      <c r="A61" s="113">
        <v>56</v>
      </c>
      <c r="B61" s="222" t="str">
        <f>'1.MapaRiesgos'!$B$15</f>
        <v>Gestión del talento humano</v>
      </c>
      <c r="C61" s="335" t="str">
        <f>'1.MapaRiesgos'!C$15</f>
        <v>DES-O1</v>
      </c>
      <c r="D61" s="129" t="s">
        <v>423</v>
      </c>
      <c r="E61" s="321" t="str">
        <f>IF(F61&lt;&gt;"",CONCATENATE(C61,"-2"),"")</f>
        <v>DES-O1-2</v>
      </c>
      <c r="F61" s="202" t="s">
        <v>419</v>
      </c>
      <c r="G61" s="202" t="s">
        <v>424</v>
      </c>
      <c r="H61" s="202" t="s">
        <v>425</v>
      </c>
      <c r="I61" s="132" t="s">
        <v>280</v>
      </c>
      <c r="J61" s="132" t="s">
        <v>265</v>
      </c>
      <c r="K61" s="130">
        <f>IFERROR(VLOOKUP(I61,'4.Criterios'!$I$6:$K$8,3,0)+VLOOKUP(J61,'4.Criterios'!$I$9:$K$10,3,0),"")</f>
        <v>0.3</v>
      </c>
      <c r="L61" s="131" t="str">
        <f>IFERROR(VLOOKUP(I61,Niveles!$H$25:$I$27,2,0),"")</f>
        <v>Probabilidad</v>
      </c>
      <c r="M61" s="132" t="s">
        <v>266</v>
      </c>
      <c r="N61" s="132" t="s">
        <v>267</v>
      </c>
      <c r="O61" s="132" t="s">
        <v>268</v>
      </c>
      <c r="P61" s="132">
        <f t="shared" si="0"/>
        <v>56</v>
      </c>
      <c r="Q61" s="133" t="str">
        <f>IFERROR(VLOOKUP(R61,'4.Criterios'!$D$5:$F$9,3,1),"")</f>
        <v>Muy Baja</v>
      </c>
      <c r="R61" s="110">
        <f>IFERROR(IF(L61="Probabilidad",(R60*(1-K61)),IF(L61="Impacto",R60,"")),"")</f>
        <v>0.16799999999999998</v>
      </c>
      <c r="S61" s="133" t="str">
        <f>IFERROR(VLOOKUP(T61,'4.Criterios'!$D$14:$F$18,3,1),"")</f>
        <v>Mayor</v>
      </c>
      <c r="T61" s="134">
        <f>IFERROR(IF(L61="Impacto",(T60*(1-K61)),IF(L61="Probabilidad",T60,"")),"")</f>
        <v>0.8</v>
      </c>
      <c r="U61" s="133" t="str">
        <f>IFERROR(VLOOKUP(CONCATENATE(Q61,S61),Niveles!$B$3:$E$27,4,0),"")</f>
        <v>Alto</v>
      </c>
      <c r="V61" s="132"/>
      <c r="W61" s="201"/>
      <c r="X61" s="201"/>
      <c r="Y61" s="138"/>
      <c r="Z61" s="388"/>
      <c r="AA61" s="363"/>
      <c r="AB61" s="370"/>
      <c r="AC61" s="365"/>
      <c r="AD61" s="363"/>
      <c r="AE61" s="363"/>
      <c r="AF61" s="145"/>
      <c r="AG61" s="146"/>
      <c r="AH61" s="155"/>
      <c r="AI61" s="148"/>
      <c r="AJ61" s="146"/>
      <c r="AK61" s="149"/>
    </row>
    <row r="62" spans="1:37" ht="49.5" x14ac:dyDescent="0.25">
      <c r="A62" s="113">
        <v>57</v>
      </c>
      <c r="B62" s="222" t="str">
        <f>'1.MapaRiesgos'!$B$15</f>
        <v>Gestión del talento humano</v>
      </c>
      <c r="C62" s="335" t="str">
        <f>'1.MapaRiesgos'!C$15</f>
        <v>DES-O1</v>
      </c>
      <c r="D62" s="129" t="s">
        <v>426</v>
      </c>
      <c r="E62" s="321" t="str">
        <f>IF(F62&lt;&gt;"",CONCATENATE(C62,"-3"),"")</f>
        <v>DES-O1-3</v>
      </c>
      <c r="F62" s="202" t="s">
        <v>427</v>
      </c>
      <c r="G62" s="202" t="s">
        <v>428</v>
      </c>
      <c r="H62" s="202" t="s">
        <v>429</v>
      </c>
      <c r="I62" s="132" t="s">
        <v>286</v>
      </c>
      <c r="J62" s="132" t="s">
        <v>265</v>
      </c>
      <c r="K62" s="130">
        <f>IFERROR(VLOOKUP(I62,'4.Criterios'!$I$6:$K$8,3,0)+VLOOKUP(J62,'4.Criterios'!$I$9:$K$10,3,0),"")</f>
        <v>0.25</v>
      </c>
      <c r="L62" s="131" t="str">
        <f>IFERROR(VLOOKUP(I62,Niveles!$H$25:$I$27,2,0),"")</f>
        <v>Impacto</v>
      </c>
      <c r="M62" s="132" t="s">
        <v>281</v>
      </c>
      <c r="N62" s="132" t="s">
        <v>267</v>
      </c>
      <c r="O62" s="132" t="s">
        <v>268</v>
      </c>
      <c r="P62" s="132">
        <f t="shared" si="0"/>
        <v>57</v>
      </c>
      <c r="Q62" s="133" t="str">
        <f>IFERROR(VLOOKUP(R62,'4.Criterios'!$D$5:$F$9,3,1),"")</f>
        <v>Muy Baja</v>
      </c>
      <c r="R62" s="110">
        <f>IFERROR(IF(L62="Probabilidad",(R61*(1-K62)),IF(L62="Impacto",R61,"")),"")</f>
        <v>0.16799999999999998</v>
      </c>
      <c r="S62" s="133" t="str">
        <f>IFERROR(VLOOKUP(T62,'4.Criterios'!$D$14:$F$18,3,1),"")</f>
        <v>Moderado</v>
      </c>
      <c r="T62" s="134">
        <f>IFERROR(IF(L62="Impacto",(T61*(1-K62)),IF(L62="Probabilidad",T61,"")),"")</f>
        <v>0.60000000000000009</v>
      </c>
      <c r="U62" s="133" t="str">
        <f>IFERROR(VLOOKUP(CONCATENATE(Q62,S62),Niveles!$B$3:$E$27,4,0),"")</f>
        <v>Moderado</v>
      </c>
      <c r="V62" s="132"/>
      <c r="W62" s="201"/>
      <c r="X62" s="201"/>
      <c r="Y62" s="138"/>
      <c r="Z62" s="388"/>
      <c r="AA62" s="363"/>
      <c r="AB62" s="370"/>
      <c r="AC62" s="365"/>
      <c r="AD62" s="363"/>
      <c r="AE62" s="363"/>
      <c r="AF62" s="145"/>
      <c r="AG62" s="146"/>
      <c r="AH62" s="155"/>
      <c r="AI62" s="148"/>
      <c r="AJ62" s="146"/>
      <c r="AK62" s="149"/>
    </row>
    <row r="63" spans="1:37" ht="33" x14ac:dyDescent="0.25">
      <c r="A63" s="113">
        <v>58</v>
      </c>
      <c r="B63" s="222" t="str">
        <f>'1.MapaRiesgos'!$B$15</f>
        <v>Gestión del talento humano</v>
      </c>
      <c r="C63" s="335" t="str">
        <f>'1.MapaRiesgos'!C$15</f>
        <v>DES-O1</v>
      </c>
      <c r="D63" s="129"/>
      <c r="E63" s="321" t="str">
        <f>IF(F63&lt;&gt;"",CONCATENATE(C63,"-4"),"")</f>
        <v/>
      </c>
      <c r="F63" s="202"/>
      <c r="G63" s="202"/>
      <c r="H63" s="202"/>
      <c r="I63" s="132"/>
      <c r="J63" s="132"/>
      <c r="K63" s="130" t="str">
        <f>IFERROR(VLOOKUP(I63,'4.Criterios'!$I$6:$K$8,3,0)+VLOOKUP(J63,'4.Criterios'!$I$9:$K$10,3,0),"")</f>
        <v/>
      </c>
      <c r="L63" s="131" t="str">
        <f>IFERROR(VLOOKUP(I63,Niveles!$H$25:$I$27,2,0),"")</f>
        <v/>
      </c>
      <c r="M63" s="132"/>
      <c r="N63" s="132"/>
      <c r="O63" s="132"/>
      <c r="P63" s="132" t="str">
        <f t="shared" si="0"/>
        <v/>
      </c>
      <c r="Q63" s="133" t="str">
        <f>IFERROR(VLOOKUP(R63,'4.Criterios'!$D$5:$F$9,3,1),"")</f>
        <v/>
      </c>
      <c r="R63" s="110" t="str">
        <f>IFERROR(IF(L63="Probabilidad",(R62*(1-K63)),IF(L63="Impacto",R62,"")),"")</f>
        <v/>
      </c>
      <c r="S63" s="133" t="str">
        <f>IFERROR(VLOOKUP(T63,'4.Criterios'!$D$14:$F$18,3,1),"")</f>
        <v/>
      </c>
      <c r="T63" s="134" t="str">
        <f>IFERROR(IF(L63="Impacto",(T62*(1-K63)),IF(L63="Probabilidad",T62,"")),"")</f>
        <v/>
      </c>
      <c r="U63" s="133" t="str">
        <f>IFERROR(VLOOKUP(CONCATENATE(Q63,S63),Niveles!$B$3:$E$27,4,0),"")</f>
        <v/>
      </c>
      <c r="V63" s="132"/>
      <c r="W63" s="201"/>
      <c r="X63" s="201"/>
      <c r="Y63" s="138"/>
      <c r="Z63" s="389"/>
      <c r="AA63" s="363"/>
      <c r="AB63" s="370"/>
      <c r="AC63" s="365"/>
      <c r="AD63" s="363"/>
      <c r="AE63" s="350"/>
      <c r="AF63" s="145"/>
      <c r="AG63" s="146"/>
      <c r="AH63" s="155"/>
      <c r="AI63" s="148"/>
      <c r="AJ63" s="146"/>
      <c r="AK63" s="149"/>
    </row>
    <row r="64" spans="1:37" ht="33" x14ac:dyDescent="0.25">
      <c r="A64" s="113">
        <v>59</v>
      </c>
      <c r="B64" s="222" t="str">
        <f>'1.MapaRiesgos'!$B$15</f>
        <v>Gestión del talento humano</v>
      </c>
      <c r="C64" s="335" t="str">
        <f>'1.MapaRiesgos'!C$15</f>
        <v>DES-O1</v>
      </c>
      <c r="D64" s="129"/>
      <c r="E64" s="321" t="str">
        <f>IF(F64&lt;&gt;"",CONCATENATE(C64,"-5"),"")</f>
        <v/>
      </c>
      <c r="F64" s="202"/>
      <c r="G64" s="202"/>
      <c r="H64" s="202"/>
      <c r="I64" s="132"/>
      <c r="J64" s="132"/>
      <c r="K64" s="130" t="str">
        <f>IFERROR(VLOOKUP(I64,'4.Criterios'!$I$6:$K$8,3,0)+VLOOKUP(J64,'4.Criterios'!$I$9:$K$10,3,0),"")</f>
        <v/>
      </c>
      <c r="L64" s="131" t="str">
        <f>IFERROR(VLOOKUP(I64,Niveles!$H$25:$I$27,2,0),"")</f>
        <v/>
      </c>
      <c r="M64" s="132"/>
      <c r="N64" s="132"/>
      <c r="O64" s="132"/>
      <c r="P64" s="132" t="str">
        <f t="shared" si="0"/>
        <v/>
      </c>
      <c r="Q64" s="133" t="str">
        <f>IFERROR(VLOOKUP(R64,'4.Criterios'!$D$5:$F$9,3,1),"")</f>
        <v/>
      </c>
      <c r="R64" s="110" t="str">
        <f>IFERROR(IF(L64="Probabilidad",(R63*(1-K64)),IF(L64="Impacto",R63,"")),"")</f>
        <v/>
      </c>
      <c r="S64" s="133" t="str">
        <f>IFERROR(VLOOKUP(T64,'4.Criterios'!$D$14:$F$18,3,1),"")</f>
        <v/>
      </c>
      <c r="T64" s="134" t="str">
        <f>IFERROR(IF(L64="Impacto",(T63*(1-K64)),IF(L64="Probabilidad",T63,"")),"")</f>
        <v/>
      </c>
      <c r="U64" s="133" t="str">
        <f>IFERROR(VLOOKUP(CONCATENATE(Q64,S64),Niveles!$B$3:$E$27,4,0),"")</f>
        <v/>
      </c>
      <c r="V64" s="132"/>
      <c r="W64" s="201"/>
      <c r="X64" s="201"/>
      <c r="Y64" s="138"/>
      <c r="Z64" s="389"/>
      <c r="AA64" s="363"/>
      <c r="AB64" s="370"/>
      <c r="AC64" s="365"/>
      <c r="AD64" s="363"/>
      <c r="AE64" s="350"/>
      <c r="AF64" s="145"/>
      <c r="AG64" s="146"/>
      <c r="AH64" s="155"/>
      <c r="AI64" s="148"/>
      <c r="AJ64" s="146"/>
      <c r="AK64" s="149"/>
    </row>
    <row r="65" spans="1:52" ht="33.75" thickBot="1" x14ac:dyDescent="0.3">
      <c r="A65" s="113">
        <v>60</v>
      </c>
      <c r="B65" s="222" t="str">
        <f>'1.MapaRiesgos'!$B$15</f>
        <v>Gestión del talento humano</v>
      </c>
      <c r="C65" s="336" t="str">
        <f>'1.MapaRiesgos'!C$15</f>
        <v>DES-O1</v>
      </c>
      <c r="D65" s="129"/>
      <c r="E65" s="337" t="str">
        <f>IF(F65&lt;&gt;"",CONCATENATE(C65,"-6"),"")</f>
        <v/>
      </c>
      <c r="F65" s="204"/>
      <c r="G65" s="204"/>
      <c r="H65" s="204"/>
      <c r="I65" s="135"/>
      <c r="J65" s="135"/>
      <c r="K65" s="130" t="str">
        <f>IFERROR(VLOOKUP(I65,'4.Criterios'!$I$6:$K$8,3,0)+VLOOKUP(J65,'4.Criterios'!$I$9:$K$10,3,0),"")</f>
        <v/>
      </c>
      <c r="L65" s="131" t="str">
        <f>IFERROR(VLOOKUP(I65,Niveles!$H$25:$I$27,2,0),"")</f>
        <v/>
      </c>
      <c r="M65" s="135"/>
      <c r="N65" s="135"/>
      <c r="O65" s="135"/>
      <c r="P65" s="135" t="str">
        <f t="shared" si="0"/>
        <v/>
      </c>
      <c r="Q65" s="136" t="str">
        <f>IFERROR(VLOOKUP(R65,'4.Criterios'!$D$5:$F$9,3,1),"")</f>
        <v/>
      </c>
      <c r="R65" s="111" t="str">
        <f>IFERROR(IF(L65="Probabilidad",(R64*(1-K65)),IF(L65="Impacto",R64,"")),"")</f>
        <v/>
      </c>
      <c r="S65" s="136" t="str">
        <f>IFERROR(VLOOKUP(T65,'4.Criterios'!$D$14:$F$18,3,1),"")</f>
        <v/>
      </c>
      <c r="T65" s="137" t="str">
        <f>IFERROR(IF(L65="Impacto",(T64*(1-K65)),IF(L65="Probabilidad",T64,"")),"")</f>
        <v/>
      </c>
      <c r="U65" s="136" t="str">
        <f>IFERROR(VLOOKUP(CONCATENATE(Q65,S65),Niveles!$B$3:$E$27,4,0),"")</f>
        <v/>
      </c>
      <c r="V65" s="135"/>
      <c r="W65" s="338"/>
      <c r="X65" s="338"/>
      <c r="Y65" s="339"/>
      <c r="Z65" s="390"/>
      <c r="AA65" s="366"/>
      <c r="AB65" s="373"/>
      <c r="AC65" s="368"/>
      <c r="AD65" s="366"/>
      <c r="AE65" s="369"/>
      <c r="AF65" s="150"/>
      <c r="AG65" s="151"/>
      <c r="AH65" s="158"/>
      <c r="AI65" s="153"/>
      <c r="AJ65" s="151"/>
      <c r="AK65" s="154"/>
    </row>
    <row r="66" spans="1:52" ht="45.75" customHeight="1" x14ac:dyDescent="0.25">
      <c r="A66" s="113">
        <v>61</v>
      </c>
      <c r="B66" s="341" t="str">
        <f>'1.MapaRiesgos'!$B$16</f>
        <v>Direccionamiento estratégico</v>
      </c>
      <c r="C66" s="333" t="str">
        <f>'1.MapaRiesgos'!C$16</f>
        <v>DIR-O2</v>
      </c>
      <c r="D66" s="334" t="s">
        <v>430</v>
      </c>
      <c r="E66" s="132" t="str">
        <f>IF(F66&lt;&gt;"",CONCATENATE(C66,"-1"),"")</f>
        <v>DIR-O2-1</v>
      </c>
      <c r="F66" s="203" t="s">
        <v>431</v>
      </c>
      <c r="G66" s="203" t="s">
        <v>432</v>
      </c>
      <c r="H66" s="203" t="s">
        <v>433</v>
      </c>
      <c r="I66" s="126" t="s">
        <v>264</v>
      </c>
      <c r="J66" s="126" t="s">
        <v>265</v>
      </c>
      <c r="K66" s="124">
        <f>IFERROR(VLOOKUP(I66,'4.Criterios'!$I$6:$K$8,3,0)+VLOOKUP(J66,'4.Criterios'!$I$9:$K$10,3,0),"")</f>
        <v>0.4</v>
      </c>
      <c r="L66" s="125" t="str">
        <f>IFERROR(VLOOKUP(I66,Niveles!$H$25:$I$27,2,0),"")</f>
        <v>Probabilidad</v>
      </c>
      <c r="M66" s="126" t="s">
        <v>266</v>
      </c>
      <c r="N66" s="126" t="s">
        <v>267</v>
      </c>
      <c r="O66" s="126" t="s">
        <v>268</v>
      </c>
      <c r="P66" s="126">
        <f t="shared" ref="P66:P113" si="1">IF(Q66&lt;&gt;"",A66,"")</f>
        <v>61</v>
      </c>
      <c r="Q66" s="127" t="str">
        <f>IFERROR(VLOOKUP(R66,'4.Criterios'!$D$5:$F$9,3,1),"")</f>
        <v>Muy Baja</v>
      </c>
      <c r="R66" s="109">
        <f>IFERROR(IF(L66="Probabilidad",(VLOOKUP(C66,'1.MapaRiesgos'!$C$6:$Q$25,11,0)*(1-K66)),IF(L66="Impacto",VLOOKUP(C66,'1.MapaRiesgos'!$C$6:$Q$25,11,0),"")),"")</f>
        <v>0.12</v>
      </c>
      <c r="S66" s="127" t="str">
        <f>IFERROR(VLOOKUP(T66,'4.Criterios'!$D$14:$F$18,3,1),"")</f>
        <v>Catastrófico</v>
      </c>
      <c r="T66" s="128">
        <f>IFERROR(IF(L66="Impacto",(VLOOKUP(C66,'1.MapaRiesgos'!$C$6:$Q$25,13,0)*(1-K66)),IF(L66="Probabilidad",VLOOKUP(C66,'1.MapaRiesgos'!$C$6:$Q$25,13,0),"")),"")</f>
        <v>1</v>
      </c>
      <c r="U66" s="127" t="str">
        <f>IFERROR(VLOOKUP(CONCATENATE(Q66,S66),Niveles!$B$3:$E$27,4,0),"")</f>
        <v>Extremo</v>
      </c>
      <c r="V66" s="126" t="s">
        <v>269</v>
      </c>
      <c r="W66" s="201" t="s">
        <v>434</v>
      </c>
      <c r="X66" s="201" t="s">
        <v>435</v>
      </c>
      <c r="Y66" s="138">
        <v>46752</v>
      </c>
      <c r="Z66" s="388"/>
      <c r="AA66" s="360"/>
      <c r="AB66" s="374"/>
      <c r="AC66" s="362"/>
      <c r="AD66" s="360"/>
      <c r="AE66" s="345"/>
      <c r="AF66" s="140"/>
      <c r="AG66" s="141"/>
      <c r="AH66" s="159"/>
      <c r="AI66" s="142"/>
      <c r="AJ66" s="141"/>
      <c r="AK66" s="144"/>
    </row>
    <row r="67" spans="1:52" ht="66" customHeight="1" x14ac:dyDescent="0.25">
      <c r="A67" s="113">
        <v>62</v>
      </c>
      <c r="B67" s="222" t="str">
        <f>'1.MapaRiesgos'!$B$16</f>
        <v>Direccionamiento estratégico</v>
      </c>
      <c r="C67" s="335" t="str">
        <f>'1.MapaRiesgos'!C$16</f>
        <v>DIR-O2</v>
      </c>
      <c r="D67" s="129" t="s">
        <v>436</v>
      </c>
      <c r="E67" s="321" t="str">
        <f>IF(F67&lt;&gt;"",CONCATENATE(C67,"-2"),"")</f>
        <v>DIR-O2-2</v>
      </c>
      <c r="F67" s="202" t="s">
        <v>431</v>
      </c>
      <c r="G67" s="202" t="s">
        <v>437</v>
      </c>
      <c r="H67" s="202" t="s">
        <v>438</v>
      </c>
      <c r="I67" s="132" t="s">
        <v>264</v>
      </c>
      <c r="J67" s="132" t="s">
        <v>265</v>
      </c>
      <c r="K67" s="130">
        <f>IFERROR(VLOOKUP(I67,'4.Criterios'!$I$6:$K$8,3,0)+VLOOKUP(J67,'4.Criterios'!$I$9:$K$10,3,0),"")</f>
        <v>0.4</v>
      </c>
      <c r="L67" s="131" t="str">
        <f>IFERROR(VLOOKUP(I67,Niveles!$H$25:$I$27,2,0),"")</f>
        <v>Probabilidad</v>
      </c>
      <c r="M67" s="132" t="s">
        <v>266</v>
      </c>
      <c r="N67" s="132" t="s">
        <v>267</v>
      </c>
      <c r="O67" s="132" t="s">
        <v>268</v>
      </c>
      <c r="P67" s="132">
        <f t="shared" si="1"/>
        <v>62</v>
      </c>
      <c r="Q67" s="133" t="str">
        <f>IFERROR(VLOOKUP(R67,'4.Criterios'!$D$5:$F$9,3,1),"")</f>
        <v>Muy Baja</v>
      </c>
      <c r="R67" s="110">
        <f>IFERROR(IF(L67="Probabilidad",(R66*(1-K67)),IF(L67="Impacto",R66,"")),"")</f>
        <v>7.1999999999999995E-2</v>
      </c>
      <c r="S67" s="133" t="str">
        <f>IFERROR(VLOOKUP(T67,'4.Criterios'!$D$14:$F$18,3,1),"")</f>
        <v>Catastrófico</v>
      </c>
      <c r="T67" s="134">
        <f>IFERROR(IF(L67="Impacto",(T66*(1-K67)),IF(L67="Probabilidad",T66,"")),"")</f>
        <v>1</v>
      </c>
      <c r="U67" s="133" t="str">
        <f>IFERROR(VLOOKUP(CONCATENATE(Q67,S67),Niveles!$B$3:$E$27,4,0),"")</f>
        <v>Extremo</v>
      </c>
      <c r="V67" s="132" t="s">
        <v>269</v>
      </c>
      <c r="W67" s="202" t="s">
        <v>439</v>
      </c>
      <c r="X67" s="201" t="s">
        <v>440</v>
      </c>
      <c r="Y67" s="138">
        <v>45291</v>
      </c>
      <c r="Z67" s="389"/>
      <c r="AA67" s="402"/>
      <c r="AB67" s="370"/>
      <c r="AC67" s="365"/>
      <c r="AD67" s="363"/>
      <c r="AE67" s="376"/>
      <c r="AF67" s="145"/>
      <c r="AG67" s="146"/>
      <c r="AH67" s="155"/>
      <c r="AI67" s="148"/>
      <c r="AJ67" s="146"/>
      <c r="AK67" s="149"/>
    </row>
    <row r="68" spans="1:52" ht="45.75" customHeight="1" x14ac:dyDescent="0.25">
      <c r="A68" s="113">
        <v>63</v>
      </c>
      <c r="B68" s="222" t="str">
        <f>'1.MapaRiesgos'!$B$16</f>
        <v>Direccionamiento estratégico</v>
      </c>
      <c r="C68" s="335" t="str">
        <f>'1.MapaRiesgos'!C$16</f>
        <v>DIR-O2</v>
      </c>
      <c r="D68" s="129" t="s">
        <v>441</v>
      </c>
      <c r="E68" s="321" t="str">
        <f>IF(F68&lt;&gt;"",CONCATENATE(C68,"-3"),"")</f>
        <v>DIR-O2-3</v>
      </c>
      <c r="F68" s="202" t="s">
        <v>431</v>
      </c>
      <c r="G68" s="202" t="s">
        <v>442</v>
      </c>
      <c r="H68" s="202" t="s">
        <v>443</v>
      </c>
      <c r="I68" s="132" t="s">
        <v>280</v>
      </c>
      <c r="J68" s="132" t="s">
        <v>265</v>
      </c>
      <c r="K68" s="130">
        <f>IFERROR(VLOOKUP(I68,'4.Criterios'!$I$6:$K$8,3,0)+VLOOKUP(J68,'4.Criterios'!$I$9:$K$10,3,0),"")</f>
        <v>0.3</v>
      </c>
      <c r="L68" s="131" t="str">
        <f>IFERROR(VLOOKUP(I68,Niveles!$H$25:$I$27,2,0),"")</f>
        <v>Probabilidad</v>
      </c>
      <c r="M68" s="132" t="s">
        <v>281</v>
      </c>
      <c r="N68" s="132" t="s">
        <v>267</v>
      </c>
      <c r="O68" s="132" t="s">
        <v>268</v>
      </c>
      <c r="P68" s="132">
        <f t="shared" si="1"/>
        <v>63</v>
      </c>
      <c r="Q68" s="133" t="str">
        <f>IFERROR(VLOOKUP(R68,'4.Criterios'!$D$5:$F$9,3,1),"")</f>
        <v>Muy Baja</v>
      </c>
      <c r="R68" s="110">
        <f>IFERROR(IF(L68="Probabilidad",(R67*(1-K68)),IF(L68="Impacto",R67,"")),"")</f>
        <v>5.0399999999999993E-2</v>
      </c>
      <c r="S68" s="133" t="str">
        <f>IFERROR(VLOOKUP(T68,'4.Criterios'!$D$14:$F$18,3,1),"")</f>
        <v>Catastrófico</v>
      </c>
      <c r="T68" s="134">
        <f>IFERROR(IF(L68="Impacto",(T67*(1-K68)),IF(L68="Probabilidad",T67,"")),"")</f>
        <v>1</v>
      </c>
      <c r="U68" s="133" t="str">
        <f>IFERROR(VLOOKUP(CONCATENATE(Q68,S68),Niveles!$B$3:$E$27,4,0),"")</f>
        <v>Extremo</v>
      </c>
      <c r="V68" s="132"/>
      <c r="W68" s="201"/>
      <c r="X68" s="201"/>
      <c r="Y68" s="138"/>
      <c r="Z68" s="389"/>
      <c r="AA68" s="363"/>
      <c r="AB68" s="370"/>
      <c r="AC68" s="365"/>
      <c r="AD68" s="363"/>
      <c r="AE68" s="376"/>
      <c r="AF68" s="145"/>
      <c r="AG68" s="146"/>
      <c r="AH68" s="312"/>
      <c r="AI68" s="148"/>
      <c r="AJ68" s="146"/>
      <c r="AK68" s="149"/>
    </row>
    <row r="69" spans="1:52" ht="45.75" customHeight="1" x14ac:dyDescent="0.25">
      <c r="A69" s="113">
        <v>64</v>
      </c>
      <c r="B69" s="222" t="str">
        <f>'1.MapaRiesgos'!$B$16</f>
        <v>Direccionamiento estratégico</v>
      </c>
      <c r="C69" s="335" t="str">
        <f>'1.MapaRiesgos'!C$16</f>
        <v>DIR-O2</v>
      </c>
      <c r="D69" s="129" t="s">
        <v>444</v>
      </c>
      <c r="E69" s="321" t="str">
        <f>IF(F69&lt;&gt;"",CONCATENATE(C69,"-4"),"")</f>
        <v>DIR-O2-4</v>
      </c>
      <c r="F69" s="202" t="s">
        <v>431</v>
      </c>
      <c r="G69" s="202" t="s">
        <v>445</v>
      </c>
      <c r="H69" s="202" t="s">
        <v>446</v>
      </c>
      <c r="I69" s="132" t="s">
        <v>264</v>
      </c>
      <c r="J69" s="132" t="s">
        <v>265</v>
      </c>
      <c r="K69" s="130">
        <f>IFERROR(VLOOKUP(I69,'4.Criterios'!$I$6:$K$8,3,0)+VLOOKUP(J69,'4.Criterios'!$I$9:$K$10,3,0),"")</f>
        <v>0.4</v>
      </c>
      <c r="L69" s="131" t="str">
        <f>IFERROR(VLOOKUP(I69,Niveles!$H$25:$I$27,2,0),"")</f>
        <v>Probabilidad</v>
      </c>
      <c r="M69" s="132" t="s">
        <v>266</v>
      </c>
      <c r="N69" s="132" t="s">
        <v>267</v>
      </c>
      <c r="O69" s="132" t="s">
        <v>268</v>
      </c>
      <c r="P69" s="132">
        <f t="shared" si="1"/>
        <v>64</v>
      </c>
      <c r="Q69" s="133" t="str">
        <f>IFERROR(VLOOKUP(R69,'4.Criterios'!$D$5:$F$9,3,1),"")</f>
        <v>Muy Baja</v>
      </c>
      <c r="R69" s="110">
        <f>IFERROR(IF(L69="Probabilidad",(R68*(1-K69)),IF(L69="Impacto",R68,"")),"")</f>
        <v>3.0239999999999996E-2</v>
      </c>
      <c r="S69" s="133" t="str">
        <f>IFERROR(VLOOKUP(T69,'4.Criterios'!$D$14:$F$18,3,1),"")</f>
        <v>Catastrófico</v>
      </c>
      <c r="T69" s="134">
        <f>IFERROR(IF(L69="Impacto",(T68*(1-K69)),IF(L69="Probabilidad",T68,"")),"")</f>
        <v>1</v>
      </c>
      <c r="U69" s="133" t="str">
        <f>IFERROR(VLOOKUP(CONCATENATE(Q69,S69),Niveles!$B$3:$E$27,4,0),"")</f>
        <v>Extremo</v>
      </c>
      <c r="V69" s="132"/>
      <c r="W69" s="201"/>
      <c r="X69" s="201"/>
      <c r="Y69" s="138"/>
      <c r="Z69" s="389"/>
      <c r="AA69" s="363"/>
      <c r="AB69" s="370"/>
      <c r="AC69" s="365"/>
      <c r="AD69" s="363"/>
      <c r="AE69" s="350"/>
      <c r="AF69" s="145"/>
      <c r="AG69" s="146"/>
      <c r="AH69" s="155"/>
      <c r="AI69" s="148"/>
      <c r="AJ69" s="146"/>
      <c r="AK69" s="149"/>
    </row>
    <row r="70" spans="1:52" ht="45.75" customHeight="1" x14ac:dyDescent="0.25">
      <c r="A70" s="113">
        <v>65</v>
      </c>
      <c r="B70" s="222" t="str">
        <f>'1.MapaRiesgos'!$B$16</f>
        <v>Direccionamiento estratégico</v>
      </c>
      <c r="C70" s="335" t="str">
        <f>'1.MapaRiesgos'!C$16</f>
        <v>DIR-O2</v>
      </c>
      <c r="D70" s="129" t="s">
        <v>447</v>
      </c>
      <c r="E70" s="321" t="str">
        <f>IF(F70&lt;&gt;"",CONCATENATE(C70,"-5"),"")</f>
        <v>DIR-O2-5</v>
      </c>
      <c r="F70" s="202" t="s">
        <v>431</v>
      </c>
      <c r="G70" s="202" t="s">
        <v>448</v>
      </c>
      <c r="H70" s="202" t="s">
        <v>449</v>
      </c>
      <c r="I70" s="132" t="s">
        <v>286</v>
      </c>
      <c r="J70" s="132" t="s">
        <v>265</v>
      </c>
      <c r="K70" s="130">
        <f>IFERROR(VLOOKUP(I70,'4.Criterios'!$I$6:$K$8,3,0)+VLOOKUP(J70,'4.Criterios'!$I$9:$K$10,3,0),"")</f>
        <v>0.25</v>
      </c>
      <c r="L70" s="131" t="str">
        <f>IFERROR(VLOOKUP(I70,Niveles!$H$25:$I$27,2,0),"")</f>
        <v>Impacto</v>
      </c>
      <c r="M70" s="132" t="s">
        <v>266</v>
      </c>
      <c r="N70" s="132" t="s">
        <v>267</v>
      </c>
      <c r="O70" s="132" t="s">
        <v>268</v>
      </c>
      <c r="P70" s="132">
        <f t="shared" si="1"/>
        <v>65</v>
      </c>
      <c r="Q70" s="133" t="str">
        <f>IFERROR(VLOOKUP(R70,'4.Criterios'!$D$5:$F$9,3,1),"")</f>
        <v>Muy Baja</v>
      </c>
      <c r="R70" s="110">
        <f>IFERROR(IF(L70="Probabilidad",(R69*(1-K70)),IF(L70="Impacto",R69,"")),"")</f>
        <v>3.0239999999999996E-2</v>
      </c>
      <c r="S70" s="133" t="str">
        <f>IFERROR(VLOOKUP(T70,'4.Criterios'!$D$14:$F$18,3,1),"")</f>
        <v>Mayor</v>
      </c>
      <c r="T70" s="134">
        <f>IFERROR(IF(L70="Impacto",(T69*(1-K70)),IF(L70="Probabilidad",T69,"")),"")</f>
        <v>0.75</v>
      </c>
      <c r="U70" s="133" t="str">
        <f>IFERROR(VLOOKUP(CONCATENATE(Q70,S70),Niveles!$B$3:$E$27,4,0),"")</f>
        <v>Alto</v>
      </c>
      <c r="V70" s="132"/>
      <c r="W70" s="201"/>
      <c r="X70" s="201"/>
      <c r="Y70" s="138"/>
      <c r="Z70" s="391"/>
      <c r="AA70" s="350"/>
      <c r="AB70" s="370"/>
      <c r="AC70" s="365"/>
      <c r="AD70" s="363"/>
      <c r="AE70" s="376"/>
      <c r="AF70" s="145"/>
      <c r="AG70" s="311"/>
      <c r="AH70" s="155"/>
      <c r="AI70" s="148"/>
      <c r="AJ70" s="146"/>
      <c r="AK70" s="149"/>
    </row>
    <row r="71" spans="1:52" ht="45.75" customHeight="1" thickBot="1" x14ac:dyDescent="0.3">
      <c r="A71" s="113">
        <v>66</v>
      </c>
      <c r="B71" s="222" t="str">
        <f>'1.MapaRiesgos'!$B$16</f>
        <v>Direccionamiento estratégico</v>
      </c>
      <c r="C71" s="336" t="str">
        <f>'1.MapaRiesgos'!C$16</f>
        <v>DIR-O2</v>
      </c>
      <c r="D71" s="129"/>
      <c r="E71" s="337" t="str">
        <f>IF(F71&lt;&gt;"",CONCATENATE(C71,"-6"),"")</f>
        <v/>
      </c>
      <c r="F71" s="204"/>
      <c r="G71" s="202"/>
      <c r="H71" s="204"/>
      <c r="I71" s="135"/>
      <c r="J71" s="135"/>
      <c r="K71" s="130" t="str">
        <f>IFERROR(VLOOKUP(I71,'4.Criterios'!$I$6:$K$8,3,0)+VLOOKUP(J71,'4.Criterios'!$I$9:$K$10,3,0),"")</f>
        <v/>
      </c>
      <c r="L71" s="131" t="str">
        <f>IFERROR(VLOOKUP(I71,Niveles!$H$25:$I$27,2,0),"")</f>
        <v/>
      </c>
      <c r="M71" s="135"/>
      <c r="N71" s="135"/>
      <c r="O71" s="135"/>
      <c r="P71" s="135" t="str">
        <f t="shared" si="1"/>
        <v/>
      </c>
      <c r="Q71" s="136" t="str">
        <f>IFERROR(VLOOKUP(R71,'4.Criterios'!$D$5:$F$9,3,1),"")</f>
        <v/>
      </c>
      <c r="R71" s="111" t="str">
        <f>IFERROR(IF(L71="Probabilidad",(R70*(1-K71)),IF(L71="Impacto",R70,"")),"")</f>
        <v/>
      </c>
      <c r="S71" s="136" t="str">
        <f>IFERROR(VLOOKUP(T71,'4.Criterios'!$D$14:$F$18,3,1),"")</f>
        <v/>
      </c>
      <c r="T71" s="137" t="str">
        <f>IFERROR(IF(L71="Impacto",(T70*(1-K71)),IF(L71="Probabilidad",T70,"")),"")</f>
        <v/>
      </c>
      <c r="U71" s="136" t="str">
        <f>IFERROR(VLOOKUP(CONCATENATE(Q71,S71),Niveles!$B$3:$E$27,4,0),"")</f>
        <v/>
      </c>
      <c r="V71" s="135"/>
      <c r="W71" s="338"/>
      <c r="X71" s="338"/>
      <c r="Y71" s="339"/>
      <c r="Z71" s="390"/>
      <c r="AA71" s="366"/>
      <c r="AB71" s="373"/>
      <c r="AC71" s="368"/>
      <c r="AD71" s="366"/>
      <c r="AE71" s="369"/>
      <c r="AF71" s="150"/>
      <c r="AG71" s="151"/>
      <c r="AH71" s="158"/>
      <c r="AI71" s="153"/>
      <c r="AJ71" s="151"/>
      <c r="AK71" s="154"/>
    </row>
    <row r="72" spans="1:52" ht="66" x14ac:dyDescent="0.25">
      <c r="A72" s="113">
        <v>67</v>
      </c>
      <c r="B72" s="341" t="str">
        <f>'1.MapaRiesgos'!$B$17</f>
        <v>Control Disciplinario</v>
      </c>
      <c r="C72" s="333" t="str">
        <f>'1.MapaRiesgos'!C$17</f>
        <v>DIS-O1</v>
      </c>
      <c r="D72" s="334" t="s">
        <v>450</v>
      </c>
      <c r="E72" s="132" t="str">
        <f>IF(F72&lt;&gt;"",CONCATENATE(C72,"-1"),"")</f>
        <v>DIS-O1-1</v>
      </c>
      <c r="F72" s="202" t="s">
        <v>451</v>
      </c>
      <c r="G72" s="203" t="s">
        <v>452</v>
      </c>
      <c r="H72" s="203" t="s">
        <v>453</v>
      </c>
      <c r="I72" s="126" t="s">
        <v>264</v>
      </c>
      <c r="J72" s="126" t="s">
        <v>265</v>
      </c>
      <c r="K72" s="124">
        <v>0.4</v>
      </c>
      <c r="L72" s="125" t="s">
        <v>398</v>
      </c>
      <c r="M72" s="126" t="s">
        <v>281</v>
      </c>
      <c r="N72" s="126" t="s">
        <v>267</v>
      </c>
      <c r="O72" s="126" t="s">
        <v>268</v>
      </c>
      <c r="P72" s="126">
        <f t="shared" si="1"/>
        <v>67</v>
      </c>
      <c r="Q72" s="127" t="str">
        <f>IFERROR(VLOOKUP(R72,'4.Criterios'!$D$5:$F$9,3,1),"")</f>
        <v>Baja</v>
      </c>
      <c r="R72" s="109">
        <f>IFERROR(IF(L72="Probabilidad",(VLOOKUP(C72,'1.MapaRiesgos'!$C$6:$Q$25,11,0)*(1-K72)),IF(L72="Impacto",VLOOKUP(C72,'1.MapaRiesgos'!$C$6:$Q$25,11,0),"")),"")</f>
        <v>0.36</v>
      </c>
      <c r="S72" s="127" t="str">
        <f>IFERROR(VLOOKUP(T72,'4.Criterios'!$D$14:$F$18,3,1),"")</f>
        <v>Moderado</v>
      </c>
      <c r="T72" s="128">
        <f>IFERROR(IF(L72="Impacto",(VLOOKUP(C72,'1.MapaRiesgos'!$C$6:$Q$25,13,0)*(1-K72)),IF(L72="Probabilidad",VLOOKUP(C72,'1.MapaRiesgos'!$C$6:$Q$25,13,0),"")),"")</f>
        <v>0.6</v>
      </c>
      <c r="U72" s="127" t="str">
        <f>IFERROR(VLOOKUP(CONCATENATE(Q72,S72),Niveles!$B$3:$E$27,4,0),"")</f>
        <v>Moderado</v>
      </c>
      <c r="V72" s="126" t="s">
        <v>454</v>
      </c>
      <c r="W72" s="201" t="s">
        <v>455</v>
      </c>
      <c r="X72" s="201" t="s">
        <v>451</v>
      </c>
      <c r="Y72" s="342">
        <v>45626</v>
      </c>
      <c r="Z72" s="389"/>
      <c r="AA72" s="360"/>
      <c r="AB72" s="374"/>
      <c r="AC72" s="365"/>
      <c r="AD72" s="363"/>
      <c r="AE72" s="345"/>
      <c r="AF72" s="140"/>
      <c r="AG72" s="141"/>
      <c r="AH72" s="159"/>
      <c r="AI72" s="142"/>
      <c r="AJ72" s="141"/>
      <c r="AK72" s="144"/>
      <c r="AL72" s="114"/>
      <c r="AM72" s="114"/>
      <c r="AN72" s="114"/>
      <c r="AO72" s="114"/>
      <c r="AP72" s="114"/>
      <c r="AQ72" s="114"/>
      <c r="AR72" s="114"/>
      <c r="AS72" s="114"/>
      <c r="AT72" s="114"/>
      <c r="AU72" s="114"/>
      <c r="AV72" s="114"/>
      <c r="AW72" s="114"/>
      <c r="AX72" s="114"/>
      <c r="AY72" s="114"/>
      <c r="AZ72" s="114"/>
    </row>
    <row r="73" spans="1:52" ht="49.5" x14ac:dyDescent="0.25">
      <c r="A73" s="113">
        <v>68</v>
      </c>
      <c r="B73" s="222" t="str">
        <f>'1.MapaRiesgos'!$B$17</f>
        <v>Control Disciplinario</v>
      </c>
      <c r="C73" s="335" t="str">
        <f>'1.MapaRiesgos'!C$17</f>
        <v>DIS-O1</v>
      </c>
      <c r="D73" s="129" t="s">
        <v>456</v>
      </c>
      <c r="E73" s="321" t="str">
        <f>IF(F73&lt;&gt;"",CONCATENATE(C73,"-2"),"")</f>
        <v>DIS-O1-2</v>
      </c>
      <c r="F73" s="202" t="s">
        <v>451</v>
      </c>
      <c r="G73" s="202" t="s">
        <v>457</v>
      </c>
      <c r="H73" s="202" t="s">
        <v>458</v>
      </c>
      <c r="I73" s="132" t="s">
        <v>280</v>
      </c>
      <c r="J73" s="132" t="s">
        <v>265</v>
      </c>
      <c r="K73" s="130">
        <v>0.3</v>
      </c>
      <c r="L73" s="131" t="s">
        <v>398</v>
      </c>
      <c r="M73" s="132" t="s">
        <v>281</v>
      </c>
      <c r="N73" s="132" t="s">
        <v>267</v>
      </c>
      <c r="O73" s="132" t="s">
        <v>268</v>
      </c>
      <c r="P73" s="132">
        <f t="shared" si="1"/>
        <v>68</v>
      </c>
      <c r="Q73" s="133" t="str">
        <f>IFERROR(VLOOKUP(R73,'4.Criterios'!$D$5:$F$9,3,1),"")</f>
        <v>Baja</v>
      </c>
      <c r="R73" s="110">
        <f>IFERROR(IF(L73="Probabilidad",(R72*(1-K73)),IF(L73="Impacto",R72,"")),"")</f>
        <v>0.252</v>
      </c>
      <c r="S73" s="133" t="str">
        <f>IFERROR(VLOOKUP(T73,'4.Criterios'!$D$14:$F$18,3,1),"")</f>
        <v>Moderado</v>
      </c>
      <c r="T73" s="134">
        <f>IFERROR(IF(L73="Impacto",(T72*(1-K73)),IF(L73="Probabilidad",T72,"")),"")</f>
        <v>0.6</v>
      </c>
      <c r="U73" s="133" t="str">
        <f>IFERROR(VLOOKUP(CONCATENATE(Q73,S73),Niveles!$B$3:$E$27,4,0),"")</f>
        <v>Moderado</v>
      </c>
      <c r="V73" s="132"/>
      <c r="W73" s="202"/>
      <c r="X73" s="201"/>
      <c r="Y73" s="138"/>
      <c r="Z73" s="389"/>
      <c r="AA73" s="363"/>
      <c r="AB73" s="370"/>
      <c r="AC73" s="365"/>
      <c r="AD73" s="363"/>
      <c r="AE73" s="350"/>
      <c r="AF73" s="145"/>
      <c r="AG73" s="146"/>
      <c r="AH73" s="155"/>
      <c r="AI73" s="148"/>
      <c r="AJ73" s="146"/>
      <c r="AK73" s="149"/>
      <c r="AL73" s="114"/>
      <c r="AM73" s="114"/>
      <c r="AN73" s="114"/>
      <c r="AO73" s="114"/>
      <c r="AP73" s="114"/>
      <c r="AQ73" s="114"/>
      <c r="AR73" s="114"/>
      <c r="AS73" s="114"/>
      <c r="AT73" s="114"/>
      <c r="AU73" s="114"/>
      <c r="AV73" s="114"/>
      <c r="AW73" s="114"/>
      <c r="AX73" s="114"/>
      <c r="AY73" s="114"/>
      <c r="AZ73" s="114"/>
    </row>
    <row r="74" spans="1:52" ht="33" x14ac:dyDescent="0.25">
      <c r="A74" s="113">
        <v>69</v>
      </c>
      <c r="B74" s="222" t="str">
        <f>'1.MapaRiesgos'!$B$17</f>
        <v>Control Disciplinario</v>
      </c>
      <c r="C74" s="335" t="str">
        <f>'1.MapaRiesgos'!C$17</f>
        <v>DIS-O1</v>
      </c>
      <c r="D74" s="129" t="s">
        <v>459</v>
      </c>
      <c r="E74" s="321" t="str">
        <f>IF(F74&lt;&gt;"",CONCATENATE(C74,"-3"),"")</f>
        <v>DIS-O1-3</v>
      </c>
      <c r="F74" s="202" t="s">
        <v>460</v>
      </c>
      <c r="G74" s="202" t="s">
        <v>461</v>
      </c>
      <c r="H74" s="202" t="s">
        <v>462</v>
      </c>
      <c r="I74" s="132" t="s">
        <v>280</v>
      </c>
      <c r="J74" s="132" t="s">
        <v>265</v>
      </c>
      <c r="K74" s="130">
        <v>0.3</v>
      </c>
      <c r="L74" s="131" t="s">
        <v>398</v>
      </c>
      <c r="M74" s="132" t="s">
        <v>281</v>
      </c>
      <c r="N74" s="132" t="s">
        <v>389</v>
      </c>
      <c r="O74" s="132" t="s">
        <v>463</v>
      </c>
      <c r="P74" s="132">
        <f t="shared" si="1"/>
        <v>69</v>
      </c>
      <c r="Q74" s="133" t="str">
        <f>IFERROR(VLOOKUP(R74,'4.Criterios'!$D$5:$F$9,3,1),"")</f>
        <v>Muy Baja</v>
      </c>
      <c r="R74" s="110">
        <f>IFERROR(IF(L74="Probabilidad",(R73*(1-K74)),IF(L74="Impacto",R73,"")),"")</f>
        <v>0.1764</v>
      </c>
      <c r="S74" s="133" t="str">
        <f>IFERROR(VLOOKUP(T74,'4.Criterios'!$D$14:$F$18,3,1),"")</f>
        <v>Moderado</v>
      </c>
      <c r="T74" s="134">
        <f>IFERROR(IF(L74="Impacto",(T73*(1-K74)),IF(L74="Probabilidad",T73,"")),"")</f>
        <v>0.6</v>
      </c>
      <c r="U74" s="133" t="str">
        <f>IFERROR(VLOOKUP(CONCATENATE(Q74,S74),Niveles!$B$3:$E$27,4,0),"")</f>
        <v>Moderado</v>
      </c>
      <c r="V74" s="132"/>
      <c r="W74" s="201"/>
      <c r="X74" s="201"/>
      <c r="Y74" s="138"/>
      <c r="Z74" s="389"/>
      <c r="AA74" s="363"/>
      <c r="AB74" s="370"/>
      <c r="AC74" s="365"/>
      <c r="AD74" s="363"/>
      <c r="AE74" s="350"/>
      <c r="AF74" s="145"/>
      <c r="AG74" s="146"/>
      <c r="AH74" s="155"/>
      <c r="AI74" s="148"/>
      <c r="AJ74" s="146"/>
      <c r="AK74" s="149"/>
      <c r="AL74" s="114"/>
      <c r="AM74" s="114"/>
      <c r="AN74" s="114"/>
      <c r="AO74" s="114"/>
      <c r="AP74" s="114"/>
      <c r="AQ74" s="114"/>
      <c r="AR74" s="114"/>
      <c r="AS74" s="114"/>
      <c r="AT74" s="114"/>
      <c r="AU74" s="114"/>
      <c r="AV74" s="114"/>
      <c r="AW74" s="114"/>
      <c r="AX74" s="114"/>
      <c r="AY74" s="114"/>
      <c r="AZ74" s="114"/>
    </row>
    <row r="75" spans="1:52" ht="33" x14ac:dyDescent="0.25">
      <c r="A75" s="113">
        <v>70</v>
      </c>
      <c r="B75" s="222" t="str">
        <f>'1.MapaRiesgos'!$B$17</f>
        <v>Control Disciplinario</v>
      </c>
      <c r="C75" s="335" t="str">
        <f>'1.MapaRiesgos'!C$17</f>
        <v>DIS-O1</v>
      </c>
      <c r="D75" s="129" t="s">
        <v>464</v>
      </c>
      <c r="E75" s="321" t="str">
        <f>IF(F75&lt;&gt;"",CONCATENATE(C75,"-4"),"")</f>
        <v>DIS-O1-4</v>
      </c>
      <c r="F75" s="202" t="s">
        <v>451</v>
      </c>
      <c r="G75" s="202" t="s">
        <v>465</v>
      </c>
      <c r="H75" s="202" t="s">
        <v>466</v>
      </c>
      <c r="I75" s="132" t="s">
        <v>286</v>
      </c>
      <c r="J75" s="132" t="s">
        <v>265</v>
      </c>
      <c r="K75" s="130">
        <v>0.25</v>
      </c>
      <c r="L75" s="131" t="s">
        <v>414</v>
      </c>
      <c r="M75" s="132" t="s">
        <v>281</v>
      </c>
      <c r="N75" s="132" t="s">
        <v>389</v>
      </c>
      <c r="O75" s="132" t="s">
        <v>268</v>
      </c>
      <c r="P75" s="132">
        <f t="shared" si="1"/>
        <v>70</v>
      </c>
      <c r="Q75" s="133" t="str">
        <f>IFERROR(VLOOKUP(R75,'4.Criterios'!$D$5:$F$9,3,1),"")</f>
        <v>Muy Baja</v>
      </c>
      <c r="R75" s="110">
        <f>IFERROR(IF(L75="Probabilidad",(R74*(1-K75)),IF(L75="Impacto",R74,"")),"")</f>
        <v>0.1764</v>
      </c>
      <c r="S75" s="133" t="str">
        <f>IFERROR(VLOOKUP(T75,'4.Criterios'!$D$14:$F$18,3,1),"")</f>
        <v>Moderado</v>
      </c>
      <c r="T75" s="134">
        <f>IFERROR(IF(L75="Impacto",(T74*(1-K75)),IF(L75="Probabilidad",T74,"")),"")</f>
        <v>0.44999999999999996</v>
      </c>
      <c r="U75" s="133" t="str">
        <f>IFERROR(VLOOKUP(CONCATENATE(Q75,S75),Niveles!$B$3:$E$27,4,0),"")</f>
        <v>Moderado</v>
      </c>
      <c r="V75" s="132"/>
      <c r="W75" s="201"/>
      <c r="X75" s="201"/>
      <c r="Y75" s="138"/>
      <c r="Z75" s="389"/>
      <c r="AA75" s="363"/>
      <c r="AB75" s="370"/>
      <c r="AC75" s="365"/>
      <c r="AD75" s="363"/>
      <c r="AE75" s="350"/>
      <c r="AF75" s="145"/>
      <c r="AG75" s="146"/>
      <c r="AH75" s="155"/>
      <c r="AI75" s="148"/>
      <c r="AJ75" s="146"/>
      <c r="AK75" s="149"/>
      <c r="AL75" s="114"/>
      <c r="AM75" s="114"/>
      <c r="AN75" s="114"/>
      <c r="AO75" s="114"/>
      <c r="AP75" s="114"/>
      <c r="AQ75" s="114"/>
      <c r="AR75" s="114"/>
      <c r="AS75" s="114"/>
      <c r="AT75" s="114"/>
      <c r="AU75" s="114"/>
      <c r="AV75" s="114"/>
      <c r="AW75" s="114"/>
      <c r="AX75" s="114"/>
      <c r="AY75" s="114"/>
      <c r="AZ75" s="114"/>
    </row>
    <row r="76" spans="1:52" ht="33" x14ac:dyDescent="0.25">
      <c r="A76" s="113">
        <v>71</v>
      </c>
      <c r="B76" s="222" t="str">
        <f>'1.MapaRiesgos'!$B$17</f>
        <v>Control Disciplinario</v>
      </c>
      <c r="C76" s="335" t="str">
        <f>'1.MapaRiesgos'!C$17</f>
        <v>DIS-O1</v>
      </c>
      <c r="D76" s="129" t="s">
        <v>464</v>
      </c>
      <c r="E76" s="321" t="str">
        <f>IF(F76&lt;&gt;"",CONCATENATE(C76,"-5"),"")</f>
        <v>DIS-O1-5</v>
      </c>
      <c r="F76" s="202" t="s">
        <v>451</v>
      </c>
      <c r="G76" s="202" t="s">
        <v>467</v>
      </c>
      <c r="H76" s="202" t="s">
        <v>468</v>
      </c>
      <c r="I76" s="132" t="s">
        <v>286</v>
      </c>
      <c r="J76" s="132" t="s">
        <v>265</v>
      </c>
      <c r="K76" s="130">
        <v>0.25</v>
      </c>
      <c r="L76" s="131" t="s">
        <v>414</v>
      </c>
      <c r="M76" s="132" t="s">
        <v>281</v>
      </c>
      <c r="N76" s="132" t="s">
        <v>267</v>
      </c>
      <c r="O76" s="132" t="s">
        <v>268</v>
      </c>
      <c r="P76" s="132">
        <f t="shared" si="1"/>
        <v>71</v>
      </c>
      <c r="Q76" s="133" t="str">
        <f>IFERROR(VLOOKUP(R76,'4.Criterios'!$D$5:$F$9,3,1),"")</f>
        <v>Muy Baja</v>
      </c>
      <c r="R76" s="110">
        <f>IFERROR(IF(L76="Probabilidad",(R75*(1-K76)),IF(L76="Impacto",R75,"")),"")</f>
        <v>0.1764</v>
      </c>
      <c r="S76" s="133" t="str">
        <f>IFERROR(VLOOKUP(T76,'4.Criterios'!$D$14:$F$18,3,1),"")</f>
        <v>Menor</v>
      </c>
      <c r="T76" s="134">
        <f>IFERROR(IF(L76="Impacto",(T75*(1-K76)),IF(L76="Probabilidad",T75,"")),"")</f>
        <v>0.33749999999999997</v>
      </c>
      <c r="U76" s="133" t="str">
        <f>IFERROR(VLOOKUP(CONCATENATE(Q76,S76),Niveles!$B$3:$E$27,4,0),"")</f>
        <v>Bajo</v>
      </c>
      <c r="V76" s="132"/>
      <c r="W76" s="201"/>
      <c r="X76" s="201"/>
      <c r="Y76" s="138"/>
      <c r="Z76" s="389"/>
      <c r="AA76" s="363"/>
      <c r="AB76" s="370"/>
      <c r="AC76" s="365"/>
      <c r="AD76" s="363"/>
      <c r="AE76" s="350"/>
      <c r="AF76" s="145"/>
      <c r="AG76" s="146"/>
      <c r="AH76" s="155"/>
      <c r="AI76" s="148"/>
      <c r="AJ76" s="146"/>
      <c r="AK76" s="149"/>
      <c r="AL76" s="114"/>
      <c r="AM76" s="114"/>
      <c r="AN76" s="114"/>
      <c r="AO76" s="114"/>
      <c r="AP76" s="114"/>
      <c r="AQ76" s="114"/>
      <c r="AR76" s="114"/>
      <c r="AS76" s="114"/>
      <c r="AT76" s="114"/>
      <c r="AU76" s="114"/>
      <c r="AV76" s="114"/>
      <c r="AW76" s="114"/>
      <c r="AX76" s="114"/>
      <c r="AY76" s="114"/>
      <c r="AZ76" s="114"/>
    </row>
    <row r="77" spans="1:52" ht="17.25" thickBot="1" x14ac:dyDescent="0.3">
      <c r="A77" s="113">
        <v>72</v>
      </c>
      <c r="B77" s="222" t="str">
        <f>'1.MapaRiesgos'!$B$17</f>
        <v>Control Disciplinario</v>
      </c>
      <c r="C77" s="336" t="str">
        <f>'1.MapaRiesgos'!C$17</f>
        <v>DIS-O1</v>
      </c>
      <c r="D77" s="129"/>
      <c r="E77" s="337" t="str">
        <f>IF(F77&lt;&gt;"",CONCATENATE(C77,"-6"),"")</f>
        <v/>
      </c>
      <c r="F77" s="202"/>
      <c r="G77" s="202"/>
      <c r="H77" s="202"/>
      <c r="I77" s="135"/>
      <c r="J77" s="135"/>
      <c r="K77" s="130" t="s">
        <v>417</v>
      </c>
      <c r="L77" s="131" t="s">
        <v>417</v>
      </c>
      <c r="M77" s="135"/>
      <c r="N77" s="135"/>
      <c r="O77" s="135"/>
      <c r="P77" s="135" t="str">
        <f t="shared" si="1"/>
        <v/>
      </c>
      <c r="Q77" s="136" t="str">
        <f>IFERROR(VLOOKUP(R77,'4.Criterios'!$D$5:$F$9,3,1),"")</f>
        <v/>
      </c>
      <c r="R77" s="111" t="str">
        <f>IFERROR(IF(L77="Probabilidad",(R76*(1-K77)),IF(L77="Impacto",R76,"")),"")</f>
        <v/>
      </c>
      <c r="S77" s="136" t="str">
        <f>IFERROR(VLOOKUP(T77,'4.Criterios'!$D$14:$F$18,3,1),"")</f>
        <v/>
      </c>
      <c r="T77" s="137" t="str">
        <f>IFERROR(IF(L77="Impacto",(T76*(1-K77)),IF(L77="Probabilidad",T76,"")),"")</f>
        <v/>
      </c>
      <c r="U77" s="136" t="str">
        <f>IFERROR(VLOOKUP(CONCATENATE(Q77,S77),Niveles!$B$3:$E$27,4,0),"")</f>
        <v/>
      </c>
      <c r="V77" s="135"/>
      <c r="W77" s="338"/>
      <c r="X77" s="338"/>
      <c r="Y77" s="339"/>
      <c r="Z77" s="390"/>
      <c r="AA77" s="366"/>
      <c r="AB77" s="373"/>
      <c r="AC77" s="368"/>
      <c r="AD77" s="366"/>
      <c r="AE77" s="369"/>
      <c r="AF77" s="150"/>
      <c r="AG77" s="151"/>
      <c r="AH77" s="158"/>
      <c r="AI77" s="153"/>
      <c r="AJ77" s="151"/>
      <c r="AK77" s="154"/>
      <c r="AL77" s="114"/>
      <c r="AM77" s="114"/>
      <c r="AN77" s="114"/>
      <c r="AO77" s="114"/>
      <c r="AP77" s="114"/>
      <c r="AQ77" s="114"/>
      <c r="AR77" s="114"/>
      <c r="AS77" s="114"/>
      <c r="AT77" s="114"/>
      <c r="AU77" s="114"/>
      <c r="AV77" s="114"/>
      <c r="AW77" s="114"/>
      <c r="AX77" s="114"/>
      <c r="AY77" s="114"/>
      <c r="AZ77" s="114"/>
    </row>
    <row r="78" spans="1:52" ht="126.75" customHeight="1" x14ac:dyDescent="0.25">
      <c r="A78" s="113">
        <v>73</v>
      </c>
      <c r="B78" s="341" t="str">
        <f>'1.MapaRiesgos'!$B$18</f>
        <v>Formación</v>
      </c>
      <c r="C78" s="333" t="str">
        <f>'1.MapaRiesgos'!C$18</f>
        <v>FOR-O2</v>
      </c>
      <c r="D78" s="334" t="s">
        <v>469</v>
      </c>
      <c r="E78" s="132" t="str">
        <f>IF(F78&lt;&gt;"",CONCATENATE(C78,"-1"),"")</f>
        <v>FOR-O2-1</v>
      </c>
      <c r="F78" s="203" t="s">
        <v>470</v>
      </c>
      <c r="G78" s="203" t="s">
        <v>471</v>
      </c>
      <c r="H78" s="203" t="s">
        <v>472</v>
      </c>
      <c r="I78" s="126" t="s">
        <v>264</v>
      </c>
      <c r="J78" s="126" t="s">
        <v>265</v>
      </c>
      <c r="K78" s="124">
        <f>IFERROR(VLOOKUP(I78,'4.Criterios'!$I$6:$K$8,3,0)+VLOOKUP(J78,'4.Criterios'!$I$9:$K$10,3,0),"")</f>
        <v>0.4</v>
      </c>
      <c r="L78" s="125" t="str">
        <f>IFERROR(VLOOKUP(I78,Niveles!$H$25:$I$27,2,0),"")</f>
        <v>Probabilidad</v>
      </c>
      <c r="M78" s="126" t="s">
        <v>266</v>
      </c>
      <c r="N78" s="126" t="s">
        <v>267</v>
      </c>
      <c r="O78" s="126" t="s">
        <v>268</v>
      </c>
      <c r="P78" s="126">
        <f t="shared" si="1"/>
        <v>73</v>
      </c>
      <c r="Q78" s="127" t="str">
        <f>IFERROR(VLOOKUP(R78,'4.Criterios'!$D$5:$F$9,3,1),"")</f>
        <v>Baja</v>
      </c>
      <c r="R78" s="109">
        <f>IFERROR(IF(L78="Probabilidad",(VLOOKUP(C78,'1.MapaRiesgos'!$C$6:$Q$25,11,0)*(1-K78)),IF(L78="Impacto",VLOOKUP(C78,'1.MapaRiesgos'!$C$6:$Q$25,11,0),"")),"")</f>
        <v>0.24</v>
      </c>
      <c r="S78" s="127" t="str">
        <f>IFERROR(VLOOKUP(T78,'4.Criterios'!$D$14:$F$18,3,1),"")</f>
        <v>Catastrófico</v>
      </c>
      <c r="T78" s="128">
        <f>IFERROR(IF(L78="Impacto",(VLOOKUP(C78,'1.MapaRiesgos'!$C$6:$Q$25,13,0)*(1-K78)),IF(L78="Probabilidad",VLOOKUP(C78,'1.MapaRiesgos'!$C$6:$Q$25,13,0),"")),"")</f>
        <v>1</v>
      </c>
      <c r="U78" s="127" t="str">
        <f>IFERROR(VLOOKUP(CONCATENATE(Q78,S78),Niveles!$B$3:$E$27,4,0),"")</f>
        <v>Extremo</v>
      </c>
      <c r="V78" s="126" t="s">
        <v>269</v>
      </c>
      <c r="W78" s="201" t="s">
        <v>473</v>
      </c>
      <c r="X78" s="201" t="s">
        <v>474</v>
      </c>
      <c r="Y78" s="138">
        <v>46752</v>
      </c>
      <c r="Z78" s="388"/>
      <c r="AA78" s="360"/>
      <c r="AB78" s="374"/>
      <c r="AC78" s="362"/>
      <c r="AD78" s="360"/>
      <c r="AE78" s="345"/>
      <c r="AF78" s="140"/>
      <c r="AG78" s="141"/>
      <c r="AH78" s="159"/>
      <c r="AI78" s="142"/>
      <c r="AJ78" s="143"/>
      <c r="AK78" s="317"/>
    </row>
    <row r="79" spans="1:52" ht="139.5" customHeight="1" x14ac:dyDescent="0.25">
      <c r="A79" s="113">
        <v>74</v>
      </c>
      <c r="B79" s="222" t="str">
        <f>'1.MapaRiesgos'!$B$18</f>
        <v>Formación</v>
      </c>
      <c r="C79" s="335" t="str">
        <f>'1.MapaRiesgos'!C$18</f>
        <v>FOR-O2</v>
      </c>
      <c r="D79" s="129" t="s">
        <v>475</v>
      </c>
      <c r="E79" s="321" t="str">
        <f>IF(F79&lt;&gt;"",CONCATENATE(C79,"-2"),"")</f>
        <v>FOR-O2-2</v>
      </c>
      <c r="F79" s="202" t="s">
        <v>470</v>
      </c>
      <c r="G79" s="202" t="s">
        <v>476</v>
      </c>
      <c r="H79" s="202" t="s">
        <v>477</v>
      </c>
      <c r="I79" s="132" t="s">
        <v>280</v>
      </c>
      <c r="J79" s="132" t="s">
        <v>265</v>
      </c>
      <c r="K79" s="130">
        <f>IFERROR(VLOOKUP(I79,'4.Criterios'!$I$6:$K$8,3,0)+VLOOKUP(J79,'4.Criterios'!$I$9:$K$10,3,0),"")</f>
        <v>0.3</v>
      </c>
      <c r="L79" s="131" t="str">
        <f>IFERROR(VLOOKUP(I79,Niveles!$H$25:$I$27,2,0),"")</f>
        <v>Probabilidad</v>
      </c>
      <c r="M79" s="132" t="s">
        <v>266</v>
      </c>
      <c r="N79" s="132" t="s">
        <v>267</v>
      </c>
      <c r="O79" s="132" t="s">
        <v>268</v>
      </c>
      <c r="P79" s="132">
        <f>IF(Q79&lt;&gt;"",A79,"")</f>
        <v>74</v>
      </c>
      <c r="Q79" s="133" t="str">
        <f>IFERROR(VLOOKUP(R79,'4.Criterios'!$D$5:$F$9,3,1),"")</f>
        <v>Muy Baja</v>
      </c>
      <c r="R79" s="110">
        <f>IFERROR(IF(L79="Probabilidad",(R78*(1-K79)),IF(L79="Impacto",R78,"")),"")</f>
        <v>0.16799999999999998</v>
      </c>
      <c r="S79" s="133" t="str">
        <f>IFERROR(VLOOKUP(T79,'4.Criterios'!$D$14:$F$18,3,1),"")</f>
        <v>Catastrófico</v>
      </c>
      <c r="T79" s="134">
        <f>IFERROR(IF(L79="Impacto",(T78*(1-K79)),IF(L79="Probabilidad",T78,"")),"")</f>
        <v>1</v>
      </c>
      <c r="U79" s="133" t="str">
        <f>IFERROR(VLOOKUP(CONCATENATE(Q79,S79),Niveles!$B$3:$E$27,4,0),"")</f>
        <v>Extremo</v>
      </c>
      <c r="V79" s="132"/>
      <c r="W79" s="202"/>
      <c r="X79" s="201"/>
      <c r="Y79" s="138"/>
      <c r="Z79" s="389"/>
      <c r="AA79" s="363"/>
      <c r="AB79" s="370"/>
      <c r="AC79" s="365"/>
      <c r="AD79" s="363"/>
      <c r="AE79" s="363"/>
      <c r="AF79" s="145"/>
      <c r="AG79" s="146"/>
      <c r="AH79" s="155"/>
      <c r="AI79" s="148"/>
      <c r="AJ79" s="146"/>
      <c r="AK79" s="149"/>
    </row>
    <row r="80" spans="1:52" ht="105.75" customHeight="1" x14ac:dyDescent="0.25">
      <c r="A80" s="113">
        <v>75</v>
      </c>
      <c r="B80" s="222" t="str">
        <f>'1.MapaRiesgos'!$B$18</f>
        <v>Formación</v>
      </c>
      <c r="C80" s="335" t="str">
        <f>'1.MapaRiesgos'!C$18</f>
        <v>FOR-O2</v>
      </c>
      <c r="D80" s="129" t="s">
        <v>478</v>
      </c>
      <c r="E80" s="321" t="str">
        <f>IF(F80&lt;&gt;"",CONCATENATE(C80,"-3"),"")</f>
        <v>FOR-O2-3</v>
      </c>
      <c r="F80" s="202" t="s">
        <v>470</v>
      </c>
      <c r="G80" s="202" t="s">
        <v>479</v>
      </c>
      <c r="H80" s="202" t="s">
        <v>480</v>
      </c>
      <c r="I80" s="132" t="s">
        <v>286</v>
      </c>
      <c r="J80" s="132" t="s">
        <v>265</v>
      </c>
      <c r="K80" s="130">
        <f>IFERROR(VLOOKUP(I80,'4.Criterios'!$I$6:$K$8,3,0)+VLOOKUP(J80,'4.Criterios'!$I$9:$K$10,3,0),"")</f>
        <v>0.25</v>
      </c>
      <c r="L80" s="131" t="str">
        <f>IFERROR(VLOOKUP(I80,Niveles!$H$25:$I$27,2,0),"")</f>
        <v>Impacto</v>
      </c>
      <c r="M80" s="132" t="s">
        <v>266</v>
      </c>
      <c r="N80" s="132" t="s">
        <v>267</v>
      </c>
      <c r="O80" s="132" t="s">
        <v>268</v>
      </c>
      <c r="P80" s="132">
        <f>IF(Q80&lt;&gt;"",A80,"")</f>
        <v>75</v>
      </c>
      <c r="Q80" s="133" t="str">
        <f>IFERROR(VLOOKUP(R80,'4.Criterios'!$D$5:$F$9,3,1),"")</f>
        <v>Muy Baja</v>
      </c>
      <c r="R80" s="110">
        <f>IFERROR(IF(L80="Probabilidad",(R79*(1-K80)),IF(L80="Impacto",R79,"")),"")</f>
        <v>0.16799999999999998</v>
      </c>
      <c r="S80" s="133" t="str">
        <f>IFERROR(VLOOKUP(T80,'4.Criterios'!$D$14:$F$18,3,1),"")</f>
        <v>Mayor</v>
      </c>
      <c r="T80" s="134">
        <f>IFERROR(IF(L80="Impacto",(T79*(1-K80)),IF(L80="Probabilidad",T79,"")),"")</f>
        <v>0.75</v>
      </c>
      <c r="U80" s="133" t="str">
        <f>IFERROR(VLOOKUP(CONCATENATE(Q80,S80),Niveles!$B$3:$E$27,4,0),"")</f>
        <v>Alto</v>
      </c>
      <c r="V80" s="132"/>
      <c r="W80" s="201"/>
      <c r="X80" s="201"/>
      <c r="Y80" s="138"/>
      <c r="Z80" s="389"/>
      <c r="AA80" s="363"/>
      <c r="AB80" s="370"/>
      <c r="AC80" s="365"/>
      <c r="AD80" s="363"/>
      <c r="AE80" s="363"/>
      <c r="AF80" s="145"/>
      <c r="AG80" s="146"/>
      <c r="AH80" s="155"/>
      <c r="AI80" s="148"/>
      <c r="AJ80" s="146"/>
      <c r="AK80" s="149"/>
    </row>
    <row r="81" spans="1:37" ht="45.75" customHeight="1" x14ac:dyDescent="0.25">
      <c r="A81" s="113">
        <v>76</v>
      </c>
      <c r="B81" s="222" t="str">
        <f>'1.MapaRiesgos'!$B$18</f>
        <v>Formación</v>
      </c>
      <c r="C81" s="335" t="str">
        <f>'1.MapaRiesgos'!C$18</f>
        <v>FOR-O2</v>
      </c>
      <c r="D81" s="129"/>
      <c r="E81" s="321" t="str">
        <f>IF(F81&lt;&gt;"",CONCATENATE(C81,"-4"),"")</f>
        <v/>
      </c>
      <c r="F81" s="202"/>
      <c r="G81" s="202"/>
      <c r="H81" s="202"/>
      <c r="I81" s="132"/>
      <c r="J81" s="132"/>
      <c r="K81" s="130" t="str">
        <f>IFERROR(VLOOKUP(I81,'4.Criterios'!$I$6:$K$8,3,0)+VLOOKUP(J81,'4.Criterios'!$I$9:$K$10,3,0),"")</f>
        <v/>
      </c>
      <c r="L81" s="131" t="str">
        <f>IFERROR(VLOOKUP(I81,Niveles!$H$25:$I$27,2,0),"")</f>
        <v/>
      </c>
      <c r="M81" s="132"/>
      <c r="N81" s="132"/>
      <c r="O81" s="132"/>
      <c r="P81" s="132" t="str">
        <f t="shared" si="1"/>
        <v/>
      </c>
      <c r="Q81" s="133" t="str">
        <f>IFERROR(VLOOKUP(R81,'4.Criterios'!$D$5:$F$9,3,1),"")</f>
        <v/>
      </c>
      <c r="R81" s="110" t="str">
        <f>IFERROR(IF(L81="Probabilidad",(R80*(1-K81)),IF(L81="Impacto",R80,"")),"")</f>
        <v/>
      </c>
      <c r="S81" s="133" t="str">
        <f>IFERROR(VLOOKUP(T81,'4.Criterios'!$D$14:$F$18,3,1),"")</f>
        <v/>
      </c>
      <c r="T81" s="134" t="str">
        <f>IFERROR(IF(L81="Impacto",(T80*(1-K81)),IF(L81="Probabilidad",T80,"")),"")</f>
        <v/>
      </c>
      <c r="U81" s="133" t="str">
        <f>IFERROR(VLOOKUP(CONCATENATE(Q81,S81),Niveles!$B$3:$E$27,4,0),"")</f>
        <v/>
      </c>
      <c r="V81" s="132"/>
      <c r="W81" s="201"/>
      <c r="X81" s="201"/>
      <c r="Y81" s="138"/>
      <c r="Z81" s="389"/>
      <c r="AA81" s="363"/>
      <c r="AB81" s="370"/>
      <c r="AC81" s="365"/>
      <c r="AD81" s="363"/>
      <c r="AE81" s="350"/>
      <c r="AF81" s="145"/>
      <c r="AG81" s="146"/>
      <c r="AH81" s="155"/>
      <c r="AI81" s="148"/>
      <c r="AJ81" s="146"/>
      <c r="AK81" s="149"/>
    </row>
    <row r="82" spans="1:37" ht="45.75" customHeight="1" x14ac:dyDescent="0.25">
      <c r="A82" s="113">
        <v>77</v>
      </c>
      <c r="B82" s="222" t="str">
        <f>'1.MapaRiesgos'!$B$18</f>
        <v>Formación</v>
      </c>
      <c r="C82" s="335" t="str">
        <f>'1.MapaRiesgos'!C$18</f>
        <v>FOR-O2</v>
      </c>
      <c r="D82" s="129"/>
      <c r="E82" s="321" t="str">
        <f>IF(F82&lt;&gt;"",CONCATENATE(C82,"-5"),"")</f>
        <v/>
      </c>
      <c r="F82" s="202"/>
      <c r="G82" s="202"/>
      <c r="H82" s="202"/>
      <c r="I82" s="132"/>
      <c r="J82" s="132"/>
      <c r="K82" s="130" t="str">
        <f>IFERROR(VLOOKUP(I82,'4.Criterios'!$I$6:$K$8,3,0)+VLOOKUP(J82,'4.Criterios'!$I$9:$K$10,3,0),"")</f>
        <v/>
      </c>
      <c r="L82" s="131" t="str">
        <f>IFERROR(VLOOKUP(I82,Niveles!$H$25:$I$27,2,0),"")</f>
        <v/>
      </c>
      <c r="M82" s="132"/>
      <c r="N82" s="132"/>
      <c r="O82" s="132"/>
      <c r="P82" s="132" t="str">
        <f t="shared" si="1"/>
        <v/>
      </c>
      <c r="Q82" s="133" t="str">
        <f>IFERROR(VLOOKUP(R82,'4.Criterios'!$D$5:$F$9,3,1),"")</f>
        <v/>
      </c>
      <c r="R82" s="110" t="str">
        <f>IFERROR(IF(L82="Probabilidad",(R81*(1-K82)),IF(L82="Impacto",R81,"")),"")</f>
        <v/>
      </c>
      <c r="S82" s="133" t="str">
        <f>IFERROR(VLOOKUP(T82,'4.Criterios'!$D$14:$F$18,3,1),"")</f>
        <v/>
      </c>
      <c r="T82" s="134" t="str">
        <f>IFERROR(IF(L82="Impacto",(T81*(1-K82)),IF(L82="Probabilidad",T81,"")),"")</f>
        <v/>
      </c>
      <c r="U82" s="133" t="str">
        <f>IFERROR(VLOOKUP(CONCATENATE(Q82,S82),Niveles!$B$3:$E$27,4,0),"")</f>
        <v/>
      </c>
      <c r="V82" s="132"/>
      <c r="W82" s="201"/>
      <c r="X82" s="201"/>
      <c r="Y82" s="138"/>
      <c r="Z82" s="389"/>
      <c r="AA82" s="363"/>
      <c r="AB82" s="370"/>
      <c r="AC82" s="365"/>
      <c r="AD82" s="363"/>
      <c r="AE82" s="350"/>
      <c r="AF82" s="145"/>
      <c r="AG82" s="146"/>
      <c r="AH82" s="155"/>
      <c r="AI82" s="148"/>
      <c r="AJ82" s="146"/>
      <c r="AK82" s="149"/>
    </row>
    <row r="83" spans="1:37" ht="45.75" customHeight="1" thickBot="1" x14ac:dyDescent="0.3">
      <c r="A83" s="113">
        <v>78</v>
      </c>
      <c r="B83" s="222" t="str">
        <f>'1.MapaRiesgos'!$B$18</f>
        <v>Formación</v>
      </c>
      <c r="C83" s="336" t="str">
        <f>'1.MapaRiesgos'!C$18</f>
        <v>FOR-O2</v>
      </c>
      <c r="D83" s="129"/>
      <c r="E83" s="337" t="str">
        <f>IF(F83&lt;&gt;"",CONCATENATE(C83,"-6"),"")</f>
        <v/>
      </c>
      <c r="F83" s="204"/>
      <c r="G83" s="204"/>
      <c r="H83" s="204"/>
      <c r="I83" s="135"/>
      <c r="J83" s="135"/>
      <c r="K83" s="130" t="str">
        <f>IFERROR(VLOOKUP(I83,'4.Criterios'!$I$6:$K$8,3,0)+VLOOKUP(J83,'4.Criterios'!$I$9:$K$10,3,0),"")</f>
        <v/>
      </c>
      <c r="L83" s="131" t="str">
        <f>IFERROR(VLOOKUP(I83,Niveles!$H$25:$I$27,2,0),"")</f>
        <v/>
      </c>
      <c r="M83" s="135"/>
      <c r="N83" s="135"/>
      <c r="O83" s="135"/>
      <c r="P83" s="135" t="str">
        <f t="shared" si="1"/>
        <v/>
      </c>
      <c r="Q83" s="136" t="str">
        <f>IFERROR(VLOOKUP(R83,'4.Criterios'!$D$5:$F$9,3,1),"")</f>
        <v/>
      </c>
      <c r="R83" s="111" t="str">
        <f>IFERROR(IF(L83="Probabilidad",(R82*(1-K83)),IF(L83="Impacto",R82,"")),"")</f>
        <v/>
      </c>
      <c r="S83" s="136" t="str">
        <f>IFERROR(VLOOKUP(T83,'4.Criterios'!$D$14:$F$18,3,1),"")</f>
        <v/>
      </c>
      <c r="T83" s="137" t="str">
        <f>IFERROR(IF(L83="Impacto",(T82*(1-K83)),IF(L83="Probabilidad",T82,"")),"")</f>
        <v/>
      </c>
      <c r="U83" s="136" t="str">
        <f>IFERROR(VLOOKUP(CONCATENATE(Q83,S83),Niveles!$B$3:$E$27,4,0),"")</f>
        <v/>
      </c>
      <c r="V83" s="135"/>
      <c r="W83" s="338"/>
      <c r="X83" s="338"/>
      <c r="Y83" s="339"/>
      <c r="Z83" s="390"/>
      <c r="AA83" s="366"/>
      <c r="AB83" s="373"/>
      <c r="AC83" s="368"/>
      <c r="AD83" s="366"/>
      <c r="AE83" s="369"/>
      <c r="AF83" s="150"/>
      <c r="AG83" s="151"/>
      <c r="AH83" s="158"/>
      <c r="AI83" s="153"/>
      <c r="AJ83" s="151"/>
      <c r="AK83" s="154"/>
    </row>
    <row r="84" spans="1:37" ht="99" x14ac:dyDescent="0.25">
      <c r="A84" s="113">
        <v>79</v>
      </c>
      <c r="B84" s="341" t="str">
        <f>'1.MapaRiesgos'!$B$19</f>
        <v>Contabilidad y presupuesto</v>
      </c>
      <c r="C84" s="333" t="str">
        <f>'1.MapaRiesgos'!C$19</f>
        <v>PRE-O1</v>
      </c>
      <c r="D84" s="334" t="s">
        <v>481</v>
      </c>
      <c r="E84" s="132" t="str">
        <f>IF(F84&lt;&gt;"",CONCATENATE(C84,"-1"),"")</f>
        <v>PRE-O1-1</v>
      </c>
      <c r="F84" s="203" t="s">
        <v>482</v>
      </c>
      <c r="G84" s="203" t="s">
        <v>483</v>
      </c>
      <c r="H84" s="203" t="s">
        <v>484</v>
      </c>
      <c r="I84" s="126" t="s">
        <v>264</v>
      </c>
      <c r="J84" s="126" t="s">
        <v>265</v>
      </c>
      <c r="K84" s="124">
        <f>IFERROR(VLOOKUP(I84,'4.Criterios'!$I$6:$K$8,3,0)+VLOOKUP(J84,'4.Criterios'!$I$9:$K$10,3,0),"")</f>
        <v>0.4</v>
      </c>
      <c r="L84" s="125" t="str">
        <f>IFERROR(VLOOKUP(I84,Niveles!$H$25:$I$27,2,0),"")</f>
        <v>Probabilidad</v>
      </c>
      <c r="M84" s="126" t="s">
        <v>266</v>
      </c>
      <c r="N84" s="126" t="s">
        <v>267</v>
      </c>
      <c r="O84" s="126" t="s">
        <v>268</v>
      </c>
      <c r="P84" s="126">
        <f t="shared" si="1"/>
        <v>79</v>
      </c>
      <c r="Q84" s="127" t="str">
        <f>IFERROR(VLOOKUP(R84,'4.Criterios'!$D$5:$F$9,3,1),"")</f>
        <v>Baja</v>
      </c>
      <c r="R84" s="109">
        <f>IFERROR(IF(L84="Probabilidad",(VLOOKUP(C84,'1.MapaRiesgos'!$C$6:$Q$25,11,0)*(1-K84)),IF(L84="Impacto",VLOOKUP(C84,'1.MapaRiesgos'!$C$6:$Q$25,11,0),"")),"")</f>
        <v>0.24</v>
      </c>
      <c r="S84" s="127" t="str">
        <f>IFERROR(VLOOKUP(T84,'4.Criterios'!$D$14:$F$18,3,1),"")</f>
        <v>Menor</v>
      </c>
      <c r="T84" s="128">
        <f>IFERROR(IF(L84="Impacto",(VLOOKUP(C84,'1.MapaRiesgos'!$C$6:$Q$25,13,0)*(1-K84)),IF(L84="Probabilidad",VLOOKUP(C84,'1.MapaRiesgos'!$C$6:$Q$25,13,0),"")),"")</f>
        <v>0.4</v>
      </c>
      <c r="U84" s="127" t="str">
        <f>IFERROR(VLOOKUP(CONCATENATE(Q84,S84),Niveles!$B$3:$E$27,4,0),"")</f>
        <v>Moderado</v>
      </c>
      <c r="V84" s="126"/>
      <c r="W84" s="201"/>
      <c r="X84" s="201"/>
      <c r="Y84" s="138"/>
      <c r="Z84" s="388"/>
      <c r="AA84" s="360"/>
      <c r="AB84" s="374"/>
      <c r="AC84" s="362"/>
      <c r="AD84" s="360"/>
      <c r="AE84" s="350"/>
      <c r="AF84" s="140"/>
      <c r="AG84" s="141"/>
      <c r="AH84" s="159"/>
      <c r="AI84" s="142"/>
      <c r="AJ84" s="141"/>
      <c r="AK84" s="144"/>
    </row>
    <row r="85" spans="1:37" ht="33" x14ac:dyDescent="0.25">
      <c r="A85" s="113">
        <v>80</v>
      </c>
      <c r="B85" s="222" t="str">
        <f>'1.MapaRiesgos'!$B$19</f>
        <v>Contabilidad y presupuesto</v>
      </c>
      <c r="C85" s="335" t="str">
        <f>'1.MapaRiesgos'!C$19</f>
        <v>PRE-O1</v>
      </c>
      <c r="D85" s="129" t="s">
        <v>485</v>
      </c>
      <c r="E85" s="321" t="str">
        <f>IF(F85&lt;&gt;"",CONCATENATE(C85,"-2"),"")</f>
        <v>PRE-O1-2</v>
      </c>
      <c r="F85" s="202" t="s">
        <v>486</v>
      </c>
      <c r="G85" s="202" t="s">
        <v>487</v>
      </c>
      <c r="H85" s="202" t="s">
        <v>488</v>
      </c>
      <c r="I85" s="132" t="s">
        <v>280</v>
      </c>
      <c r="J85" s="132" t="s">
        <v>265</v>
      </c>
      <c r="K85" s="130">
        <f>IFERROR(VLOOKUP(I85,'4.Criterios'!$I$6:$K$8,3,0)+VLOOKUP(J85,'4.Criterios'!$I$9:$K$10,3,0),"")</f>
        <v>0.3</v>
      </c>
      <c r="L85" s="131" t="str">
        <f>IFERROR(VLOOKUP(I85,Niveles!$H$25:$I$27,2,0),"")</f>
        <v>Probabilidad</v>
      </c>
      <c r="M85" s="132" t="s">
        <v>281</v>
      </c>
      <c r="N85" s="132" t="s">
        <v>267</v>
      </c>
      <c r="O85" s="132" t="s">
        <v>268</v>
      </c>
      <c r="P85" s="132">
        <f t="shared" si="1"/>
        <v>80</v>
      </c>
      <c r="Q85" s="133" t="str">
        <f>IFERROR(VLOOKUP(R85,'4.Criterios'!$D$5:$F$9,3,1),"")</f>
        <v>Muy Baja</v>
      </c>
      <c r="R85" s="110">
        <f>IFERROR(IF(L85="Probabilidad",(R84*(1-K85)),IF(L85="Impacto",R84,"")),"")</f>
        <v>0.16799999999999998</v>
      </c>
      <c r="S85" s="133" t="str">
        <f>IFERROR(VLOOKUP(T85,'4.Criterios'!$D$14:$F$18,3,1),"")</f>
        <v>Menor</v>
      </c>
      <c r="T85" s="134">
        <f>IFERROR(IF(L85="Impacto",(T84*(1-K85)),IF(L85="Probabilidad",T84,"")),"")</f>
        <v>0.4</v>
      </c>
      <c r="U85" s="133" t="str">
        <f>IFERROR(VLOOKUP(CONCATENATE(Q85,S85),Niveles!$B$3:$E$27,4,0),"")</f>
        <v>Bajo</v>
      </c>
      <c r="V85" s="132"/>
      <c r="W85" s="201"/>
      <c r="X85" s="201"/>
      <c r="Y85" s="138"/>
      <c r="Z85" s="389"/>
      <c r="AA85" s="363"/>
      <c r="AB85" s="370"/>
      <c r="AC85" s="365"/>
      <c r="AD85" s="363"/>
      <c r="AE85" s="350"/>
      <c r="AF85" s="145"/>
      <c r="AG85" s="146"/>
      <c r="AH85" s="155"/>
      <c r="AI85" s="148"/>
      <c r="AJ85" s="146"/>
      <c r="AK85" s="149"/>
    </row>
    <row r="86" spans="1:37" ht="66" x14ac:dyDescent="0.25">
      <c r="A86" s="113">
        <v>81</v>
      </c>
      <c r="B86" s="222" t="str">
        <f>'1.MapaRiesgos'!$B$19</f>
        <v>Contabilidad y presupuesto</v>
      </c>
      <c r="C86" s="335" t="str">
        <f>'1.MapaRiesgos'!C$19</f>
        <v>PRE-O1</v>
      </c>
      <c r="D86" s="129" t="s">
        <v>489</v>
      </c>
      <c r="E86" s="321" t="str">
        <f>IF(F86&lt;&gt;"",CONCATENATE(C86,"-3"),"")</f>
        <v>PRE-O1-3</v>
      </c>
      <c r="F86" s="202" t="s">
        <v>486</v>
      </c>
      <c r="G86" s="202" t="s">
        <v>490</v>
      </c>
      <c r="H86" s="202" t="s">
        <v>491</v>
      </c>
      <c r="I86" s="132" t="s">
        <v>286</v>
      </c>
      <c r="J86" s="132" t="s">
        <v>265</v>
      </c>
      <c r="K86" s="130">
        <f>IFERROR(VLOOKUP(I86,'4.Criterios'!$I$6:$K$8,3,0)+VLOOKUP(J86,'4.Criterios'!$I$9:$K$10,3,0),"")</f>
        <v>0.25</v>
      </c>
      <c r="L86" s="131" t="str">
        <f>IFERROR(VLOOKUP(I86,Niveles!$H$25:$I$27,2,0),"")</f>
        <v>Impacto</v>
      </c>
      <c r="M86" s="132" t="s">
        <v>281</v>
      </c>
      <c r="N86" s="132" t="s">
        <v>267</v>
      </c>
      <c r="O86" s="132" t="s">
        <v>268</v>
      </c>
      <c r="P86" s="132">
        <f t="shared" si="1"/>
        <v>81</v>
      </c>
      <c r="Q86" s="133" t="str">
        <f>IFERROR(VLOOKUP(R86,'4.Criterios'!$D$5:$F$9,3,1),"")</f>
        <v>Muy Baja</v>
      </c>
      <c r="R86" s="110">
        <f>IFERROR(IF(L86="Probabilidad",(R85*(1-K86)),IF(L86="Impacto",R85,"")),"")</f>
        <v>0.16799999999999998</v>
      </c>
      <c r="S86" s="133" t="str">
        <f>IFERROR(VLOOKUP(T86,'4.Criterios'!$D$14:$F$18,3,1),"")</f>
        <v>Menor</v>
      </c>
      <c r="T86" s="134">
        <f>IFERROR(IF(L86="Impacto",(T85*(1-K86)),IF(L86="Probabilidad",T85,"")),"")</f>
        <v>0.30000000000000004</v>
      </c>
      <c r="U86" s="133" t="str">
        <f>IFERROR(VLOOKUP(CONCATENATE(Q86,S86),Niveles!$B$3:$E$27,4,0),"")</f>
        <v>Bajo</v>
      </c>
      <c r="V86" s="132"/>
      <c r="W86" s="201"/>
      <c r="X86" s="201"/>
      <c r="Y86" s="138"/>
      <c r="Z86" s="389"/>
      <c r="AA86" s="363"/>
      <c r="AB86" s="370"/>
      <c r="AC86" s="365"/>
      <c r="AD86" s="363"/>
      <c r="AE86" s="363"/>
      <c r="AF86" s="145"/>
      <c r="AG86" s="146"/>
      <c r="AH86" s="155"/>
      <c r="AI86" s="148"/>
      <c r="AJ86" s="146"/>
      <c r="AK86" s="149"/>
    </row>
    <row r="87" spans="1:37" ht="33" x14ac:dyDescent="0.25">
      <c r="A87" s="113">
        <v>82</v>
      </c>
      <c r="B87" s="222" t="str">
        <f>'1.MapaRiesgos'!$B$19</f>
        <v>Contabilidad y presupuesto</v>
      </c>
      <c r="C87" s="335" t="str">
        <f>'1.MapaRiesgos'!C$19</f>
        <v>PRE-O1</v>
      </c>
      <c r="D87" s="129"/>
      <c r="E87" s="321"/>
      <c r="F87" s="202"/>
      <c r="G87" s="202"/>
      <c r="H87" s="202"/>
      <c r="I87" s="132"/>
      <c r="J87" s="132"/>
      <c r="K87" s="130" t="str">
        <f>IFERROR(VLOOKUP(I87,'4.Criterios'!$I$6:$K$8,3,0)+VLOOKUP(J87,'4.Criterios'!$I$9:$K$10,3,0),"")</f>
        <v/>
      </c>
      <c r="L87" s="131" t="str">
        <f>IFERROR(VLOOKUP(I87,Niveles!$H$25:$I$27,2,0),"")</f>
        <v/>
      </c>
      <c r="M87" s="132"/>
      <c r="N87" s="132"/>
      <c r="O87" s="132"/>
      <c r="P87" s="132" t="str">
        <f t="shared" si="1"/>
        <v/>
      </c>
      <c r="Q87" s="133" t="str">
        <f>IFERROR(VLOOKUP(R87,'4.Criterios'!$D$5:$F$9,3,1),"")</f>
        <v/>
      </c>
      <c r="R87" s="110" t="str">
        <f>IFERROR(IF(L87="Probabilidad",(R86*(1-K87)),IF(L87="Impacto",R86,"")),"")</f>
        <v/>
      </c>
      <c r="S87" s="133" t="str">
        <f>IFERROR(VLOOKUP(T87,'4.Criterios'!$D$14:$F$18,3,1),"")</f>
        <v/>
      </c>
      <c r="T87" s="134" t="str">
        <f>IFERROR(IF(L87="Impacto",(T86*(1-K87)),IF(L87="Probabilidad",T86,"")),"")</f>
        <v/>
      </c>
      <c r="U87" s="133" t="str">
        <f>IFERROR(VLOOKUP(CONCATENATE(Q87,S87),Niveles!$B$3:$E$27,4,0),"")</f>
        <v/>
      </c>
      <c r="V87" s="132"/>
      <c r="W87" s="201"/>
      <c r="X87" s="201"/>
      <c r="Y87" s="138"/>
      <c r="Z87" s="389"/>
      <c r="AA87" s="363"/>
      <c r="AB87" s="370"/>
      <c r="AC87" s="365"/>
      <c r="AD87" s="363"/>
      <c r="AE87" s="350"/>
      <c r="AF87" s="145"/>
      <c r="AG87" s="146"/>
      <c r="AH87" s="155"/>
      <c r="AI87" s="148"/>
      <c r="AJ87" s="146"/>
      <c r="AK87" s="149"/>
    </row>
    <row r="88" spans="1:37" ht="33" x14ac:dyDescent="0.25">
      <c r="A88" s="113">
        <v>83</v>
      </c>
      <c r="B88" s="222" t="str">
        <f>'1.MapaRiesgos'!$B$19</f>
        <v>Contabilidad y presupuesto</v>
      </c>
      <c r="C88" s="335" t="str">
        <f>'1.MapaRiesgos'!C$19</f>
        <v>PRE-O1</v>
      </c>
      <c r="D88" s="129"/>
      <c r="E88" s="321"/>
      <c r="F88" s="202"/>
      <c r="G88" s="202"/>
      <c r="H88" s="202"/>
      <c r="I88" s="132"/>
      <c r="J88" s="132"/>
      <c r="K88" s="130" t="str">
        <f>IFERROR(VLOOKUP(I88,'4.Criterios'!$I$6:$K$8,3,0)+VLOOKUP(J88,'4.Criterios'!$I$9:$K$10,3,0),"")</f>
        <v/>
      </c>
      <c r="L88" s="131" t="str">
        <f>IFERROR(VLOOKUP(I88,Niveles!$H$25:$I$27,2,0),"")</f>
        <v/>
      </c>
      <c r="M88" s="132"/>
      <c r="N88" s="132"/>
      <c r="O88" s="132"/>
      <c r="P88" s="132" t="str">
        <f t="shared" si="1"/>
        <v/>
      </c>
      <c r="Q88" s="133" t="str">
        <f>IFERROR(VLOOKUP(R88,'4.Criterios'!$D$5:$F$9,3,1),"")</f>
        <v/>
      </c>
      <c r="R88" s="110" t="str">
        <f>IFERROR(IF(L88="Probabilidad",(R87*(1-K88)),IF(L88="Impacto",R87,"")),"")</f>
        <v/>
      </c>
      <c r="S88" s="133" t="str">
        <f>IFERROR(VLOOKUP(T88,'4.Criterios'!$D$14:$F$18,3,1),"")</f>
        <v/>
      </c>
      <c r="T88" s="134" t="str">
        <f>IFERROR(IF(L88="Impacto",(T87*(1-K88)),IF(L88="Probabilidad",T87,"")),"")</f>
        <v/>
      </c>
      <c r="U88" s="133" t="str">
        <f>IFERROR(VLOOKUP(CONCATENATE(Q88,S88),Niveles!$B$3:$E$27,4,0),"")</f>
        <v/>
      </c>
      <c r="V88" s="132"/>
      <c r="W88" s="201"/>
      <c r="X88" s="201"/>
      <c r="Y88" s="138"/>
      <c r="Z88" s="389"/>
      <c r="AA88" s="363"/>
      <c r="AB88" s="370"/>
      <c r="AC88" s="365"/>
      <c r="AD88" s="363"/>
      <c r="AE88" s="350"/>
      <c r="AF88" s="145"/>
      <c r="AG88" s="146"/>
      <c r="AH88" s="155"/>
      <c r="AI88" s="148"/>
      <c r="AJ88" s="146"/>
      <c r="AK88" s="149"/>
    </row>
    <row r="89" spans="1:37" ht="33.75" thickBot="1" x14ac:dyDescent="0.3">
      <c r="A89" s="113">
        <v>84</v>
      </c>
      <c r="B89" s="222" t="str">
        <f>'1.MapaRiesgos'!$B$19</f>
        <v>Contabilidad y presupuesto</v>
      </c>
      <c r="C89" s="336" t="str">
        <f>'1.MapaRiesgos'!C$19</f>
        <v>PRE-O1</v>
      </c>
      <c r="D89" s="129"/>
      <c r="E89" s="337" t="str">
        <f>IF(F89&lt;&gt;"",CONCATENATE(C89,"-6"),"")</f>
        <v/>
      </c>
      <c r="F89" s="202"/>
      <c r="G89" s="202"/>
      <c r="H89" s="202"/>
      <c r="I89" s="132"/>
      <c r="J89" s="132"/>
      <c r="K89" s="130" t="str">
        <f>IFERROR(VLOOKUP(I89,'4.Criterios'!$I$6:$K$8,3,0)+VLOOKUP(J89,'4.Criterios'!$I$9:$K$10,3,0),"")</f>
        <v/>
      </c>
      <c r="L89" s="131" t="str">
        <f>IFERROR(VLOOKUP(I89,Niveles!$H$25:$I$27,2,0),"")</f>
        <v/>
      </c>
      <c r="M89" s="135"/>
      <c r="N89" s="135"/>
      <c r="O89" s="135"/>
      <c r="P89" s="135" t="str">
        <f t="shared" si="1"/>
        <v/>
      </c>
      <c r="Q89" s="136" t="str">
        <f>IFERROR(VLOOKUP(R89,'4.Criterios'!$D$5:$F$9,3,1),"")</f>
        <v/>
      </c>
      <c r="R89" s="111" t="str">
        <f>IFERROR(IF(L89="Probabilidad",(R88*(1-K89)),IF(L89="Impacto",R88,"")),"")</f>
        <v/>
      </c>
      <c r="S89" s="136" t="str">
        <f>IFERROR(VLOOKUP(T89,'4.Criterios'!$D$14:$F$18,3,1),"")</f>
        <v/>
      </c>
      <c r="T89" s="137" t="str">
        <f>IFERROR(IF(L89="Impacto",(T88*(1-K89)),IF(L89="Probabilidad",T88,"")),"")</f>
        <v/>
      </c>
      <c r="U89" s="136" t="str">
        <f>IFERROR(VLOOKUP(CONCATENATE(Q89,S89),Niveles!$B$3:$E$27,4,0),"")</f>
        <v/>
      </c>
      <c r="V89" s="135"/>
      <c r="W89" s="338"/>
      <c r="X89" s="338"/>
      <c r="Y89" s="339"/>
      <c r="Z89" s="390"/>
      <c r="AA89" s="366"/>
      <c r="AB89" s="373"/>
      <c r="AC89" s="368"/>
      <c r="AD89" s="366"/>
      <c r="AE89" s="369"/>
      <c r="AF89" s="150"/>
      <c r="AG89" s="151"/>
      <c r="AH89" s="158"/>
      <c r="AI89" s="153"/>
      <c r="AJ89" s="151"/>
      <c r="AK89" s="154"/>
    </row>
    <row r="90" spans="1:37" ht="66" x14ac:dyDescent="0.25">
      <c r="A90" s="113">
        <v>85</v>
      </c>
      <c r="B90" s="341" t="str">
        <f>'1.MapaRiesgos'!$B$20</f>
        <v>Gestión de bienes y servicios</v>
      </c>
      <c r="C90" s="333" t="str">
        <f>'1.MapaRiesgos'!C$20</f>
        <v>ADM-O1</v>
      </c>
      <c r="D90" s="334" t="s">
        <v>492</v>
      </c>
      <c r="E90" s="132" t="str">
        <f>IF(F90&lt;&gt;"",CONCATENATE(C90,"-1"),"")</f>
        <v>ADM-O1-1</v>
      </c>
      <c r="F90" s="203" t="s">
        <v>493</v>
      </c>
      <c r="G90" s="203" t="s">
        <v>494</v>
      </c>
      <c r="H90" s="203" t="s">
        <v>495</v>
      </c>
      <c r="I90" s="126" t="s">
        <v>264</v>
      </c>
      <c r="J90" s="126" t="s">
        <v>265</v>
      </c>
      <c r="K90" s="124">
        <f>IFERROR(VLOOKUP(I90,'4.Criterios'!$I$6:$K$8,3,0)+VLOOKUP(J90,'4.Criterios'!$I$9:$K$10,3,0),"")</f>
        <v>0.4</v>
      </c>
      <c r="L90" s="125" t="str">
        <f>IFERROR(VLOOKUP(I90,Niveles!$H$25:$I$27,2,0),"")</f>
        <v>Probabilidad</v>
      </c>
      <c r="M90" s="126" t="s">
        <v>281</v>
      </c>
      <c r="N90" s="126" t="s">
        <v>389</v>
      </c>
      <c r="O90" s="126" t="s">
        <v>463</v>
      </c>
      <c r="P90" s="126">
        <f t="shared" si="1"/>
        <v>85</v>
      </c>
      <c r="Q90" s="127" t="str">
        <f>IFERROR(VLOOKUP(R90,'4.Criterios'!$D$5:$F$9,3,1),"")</f>
        <v>Baja</v>
      </c>
      <c r="R90" s="109">
        <f>IFERROR(IF(L90="Probabilidad",(VLOOKUP(C90,'1.MapaRiesgos'!$C$6:$Q$25,11,0)*(1-K90)),IF(L90="Impacto",VLOOKUP(C90,'1.MapaRiesgos'!$C$6:$Q$25,11,0),"")),"")</f>
        <v>0.36</v>
      </c>
      <c r="S90" s="127" t="str">
        <f>IFERROR(VLOOKUP(T90,'4.Criterios'!$D$14:$F$18,3,1),"")</f>
        <v>Moderado</v>
      </c>
      <c r="T90" s="128">
        <f>IFERROR(IF(L90="Impacto",(VLOOKUP(C90,'1.MapaRiesgos'!$C$6:$Q$25,13,0)*(1-K90)),IF(L90="Probabilidad",VLOOKUP(C90,'1.MapaRiesgos'!$C$6:$Q$25,13,0),"")),"")</f>
        <v>0.6</v>
      </c>
      <c r="U90" s="127" t="str">
        <f>IFERROR(VLOOKUP(CONCATENATE(Q90,S90),Niveles!$B$3:$E$27,4,0),"")</f>
        <v>Moderado</v>
      </c>
      <c r="V90" s="126" t="s">
        <v>269</v>
      </c>
      <c r="W90" s="201" t="s">
        <v>496</v>
      </c>
      <c r="X90" s="201" t="s">
        <v>497</v>
      </c>
      <c r="Y90" s="138">
        <v>45260</v>
      </c>
      <c r="Z90" s="388"/>
      <c r="AA90" s="363"/>
      <c r="AB90" s="374"/>
      <c r="AC90" s="377"/>
      <c r="AD90" s="360"/>
      <c r="AE90" s="345"/>
      <c r="AF90" s="140"/>
      <c r="AG90" s="141"/>
      <c r="AH90" s="159"/>
      <c r="AI90" s="142"/>
      <c r="AJ90" s="141"/>
      <c r="AK90" s="144"/>
    </row>
    <row r="91" spans="1:37" ht="82.5" x14ac:dyDescent="0.25">
      <c r="A91" s="113">
        <v>86</v>
      </c>
      <c r="B91" s="222" t="str">
        <f>'1.MapaRiesgos'!$B$20</f>
        <v>Gestión de bienes y servicios</v>
      </c>
      <c r="C91" s="335" t="str">
        <f>'1.MapaRiesgos'!C$20</f>
        <v>ADM-O1</v>
      </c>
      <c r="D91" s="129" t="s">
        <v>498</v>
      </c>
      <c r="E91" s="321" t="str">
        <f>IF(F91&lt;&gt;"",CONCATENATE(C91,"-2"),"")</f>
        <v>ADM-O1-2</v>
      </c>
      <c r="F91" s="202" t="s">
        <v>499</v>
      </c>
      <c r="G91" s="202" t="s">
        <v>500</v>
      </c>
      <c r="H91" s="202" t="s">
        <v>501</v>
      </c>
      <c r="I91" s="132" t="s">
        <v>280</v>
      </c>
      <c r="J91" s="132" t="s">
        <v>265</v>
      </c>
      <c r="K91" s="130">
        <f>IFERROR(VLOOKUP(I91,'4.Criterios'!$I$6:$K$8,3,0)+VLOOKUP(J91,'4.Criterios'!$I$9:$K$10,3,0),"")</f>
        <v>0.3</v>
      </c>
      <c r="L91" s="131" t="str">
        <f>IFERROR(VLOOKUP(I91,Niveles!$H$25:$I$27,2,0),"")</f>
        <v>Probabilidad</v>
      </c>
      <c r="M91" s="132" t="s">
        <v>266</v>
      </c>
      <c r="N91" s="132" t="s">
        <v>267</v>
      </c>
      <c r="O91" s="132" t="s">
        <v>268</v>
      </c>
      <c r="P91" s="132">
        <f t="shared" si="1"/>
        <v>86</v>
      </c>
      <c r="Q91" s="133" t="str">
        <f>IFERROR(VLOOKUP(R91,'4.Criterios'!$D$5:$F$9,3,1),"")</f>
        <v>Baja</v>
      </c>
      <c r="R91" s="110">
        <f>IFERROR(IF(L91="Probabilidad",(R90*(1-K91)),IF(L91="Impacto",R90,"")),"")</f>
        <v>0.252</v>
      </c>
      <c r="S91" s="133" t="str">
        <f>IFERROR(VLOOKUP(T91,'4.Criterios'!$D$14:$F$18,3,1),"")</f>
        <v>Moderado</v>
      </c>
      <c r="T91" s="134">
        <f>IFERROR(IF(L91="Impacto",(T90*(1-K91)),IF(L91="Probabilidad",T90,"")),"")</f>
        <v>0.6</v>
      </c>
      <c r="U91" s="133" t="str">
        <f>IFERROR(VLOOKUP(CONCATENATE(Q91,S91),Niveles!$B$3:$E$27,4,0),"")</f>
        <v>Moderado</v>
      </c>
      <c r="V91" s="132"/>
      <c r="W91" s="201"/>
      <c r="X91" s="201"/>
      <c r="Y91" s="138"/>
      <c r="Z91" s="389"/>
      <c r="AA91" s="363"/>
      <c r="AB91" s="370"/>
      <c r="AC91" s="377"/>
      <c r="AD91" s="363"/>
      <c r="AE91" s="376"/>
      <c r="AF91" s="145"/>
      <c r="AG91" s="146"/>
      <c r="AH91" s="155"/>
      <c r="AI91" s="148"/>
      <c r="AJ91" s="146"/>
      <c r="AK91" s="149"/>
    </row>
    <row r="92" spans="1:37" ht="99" x14ac:dyDescent="0.25">
      <c r="A92" s="113">
        <v>87</v>
      </c>
      <c r="B92" s="222" t="str">
        <f>'1.MapaRiesgos'!$B$20</f>
        <v>Gestión de bienes y servicios</v>
      </c>
      <c r="C92" s="335" t="str">
        <f>'1.MapaRiesgos'!C$20</f>
        <v>ADM-O1</v>
      </c>
      <c r="D92" s="129" t="s">
        <v>502</v>
      </c>
      <c r="E92" s="321" t="str">
        <f>IF(F92&lt;&gt;"",CONCATENATE(C92,"-3"),"")</f>
        <v>ADM-O1-3</v>
      </c>
      <c r="F92" s="202" t="s">
        <v>503</v>
      </c>
      <c r="G92" s="202" t="s">
        <v>504</v>
      </c>
      <c r="H92" s="202" t="s">
        <v>505</v>
      </c>
      <c r="I92" s="132" t="s">
        <v>286</v>
      </c>
      <c r="J92" s="132" t="s">
        <v>265</v>
      </c>
      <c r="K92" s="130">
        <f>IFERROR(VLOOKUP(I92,'4.Criterios'!$I$6:$K$8,3,0)+VLOOKUP(J92,'4.Criterios'!$I$9:$K$10,3,0),"")</f>
        <v>0.25</v>
      </c>
      <c r="L92" s="131" t="str">
        <f>IFERROR(VLOOKUP(I92,Niveles!$H$25:$I$27,2,0),"")</f>
        <v>Impacto</v>
      </c>
      <c r="M92" s="132" t="s">
        <v>281</v>
      </c>
      <c r="N92" s="132" t="s">
        <v>267</v>
      </c>
      <c r="O92" s="132" t="s">
        <v>268</v>
      </c>
      <c r="P92" s="132">
        <f t="shared" si="1"/>
        <v>87</v>
      </c>
      <c r="Q92" s="133" t="str">
        <f>IFERROR(VLOOKUP(R92,'4.Criterios'!$D$5:$F$9,3,1),"")</f>
        <v>Baja</v>
      </c>
      <c r="R92" s="110">
        <f>IFERROR(IF(L92="Probabilidad",(R91*(1-K92)),IF(L92="Impacto",R91,"")),"")</f>
        <v>0.252</v>
      </c>
      <c r="S92" s="133" t="str">
        <f>IFERROR(VLOOKUP(T92,'4.Criterios'!$D$14:$F$18,3,1),"")</f>
        <v>Moderado</v>
      </c>
      <c r="T92" s="134">
        <f>IFERROR(IF(L92="Impacto",(T91*(1-K92)),IF(L92="Probabilidad",T91,"")),"")</f>
        <v>0.44999999999999996</v>
      </c>
      <c r="U92" s="133" t="str">
        <f>IFERROR(VLOOKUP(CONCATENATE(Q92,S92),Niveles!$B$3:$E$27,4,0),"")</f>
        <v>Moderado</v>
      </c>
      <c r="V92" s="132"/>
      <c r="W92" s="201"/>
      <c r="X92" s="201"/>
      <c r="Y92" s="138"/>
      <c r="Z92" s="389"/>
      <c r="AA92" s="363"/>
      <c r="AB92" s="370"/>
      <c r="AC92" s="377"/>
      <c r="AD92" s="363"/>
      <c r="AE92" s="376"/>
      <c r="AF92" s="145"/>
      <c r="AG92" s="146"/>
      <c r="AH92" s="155"/>
      <c r="AI92" s="148"/>
      <c r="AJ92" s="146"/>
      <c r="AK92" s="149"/>
    </row>
    <row r="93" spans="1:37" ht="49.5" x14ac:dyDescent="0.25">
      <c r="A93" s="113">
        <v>88</v>
      </c>
      <c r="B93" s="222" t="str">
        <f>'1.MapaRiesgos'!$B$20</f>
        <v>Gestión de bienes y servicios</v>
      </c>
      <c r="C93" s="335" t="str">
        <f>'1.MapaRiesgos'!C$20</f>
        <v>ADM-O1</v>
      </c>
      <c r="D93" s="129" t="s">
        <v>506</v>
      </c>
      <c r="E93" s="321" t="str">
        <f>IF(F93&lt;&gt;"",CONCATENATE(C93,"-4"),"")</f>
        <v/>
      </c>
      <c r="F93" s="202"/>
      <c r="G93" s="202"/>
      <c r="H93" s="202"/>
      <c r="I93" s="132"/>
      <c r="J93" s="132"/>
      <c r="K93" s="130" t="str">
        <f>IFERROR(VLOOKUP(I93,'4.Criterios'!$I$6:$K$8,3,0)+VLOOKUP(J93,'4.Criterios'!$I$9:$K$10,3,0),"")</f>
        <v/>
      </c>
      <c r="L93" s="131" t="str">
        <f>IFERROR(VLOOKUP(I93,Niveles!$H$25:$I$27,2,0),"")</f>
        <v/>
      </c>
      <c r="M93" s="132"/>
      <c r="N93" s="132"/>
      <c r="O93" s="132"/>
      <c r="P93" s="132" t="str">
        <f t="shared" si="1"/>
        <v/>
      </c>
      <c r="Q93" s="133" t="str">
        <f>IFERROR(VLOOKUP(R93,'4.Criterios'!$D$5:$F$9,3,1),"")</f>
        <v/>
      </c>
      <c r="R93" s="110" t="str">
        <f>IFERROR(IF(L93="Probabilidad",(R92*(1-K93)),IF(L93="Impacto",R92,"")),"")</f>
        <v/>
      </c>
      <c r="S93" s="133" t="str">
        <f>IFERROR(VLOOKUP(T93,'4.Criterios'!$D$14:$F$18,3,1),"")</f>
        <v/>
      </c>
      <c r="T93" s="134" t="str">
        <f>IFERROR(IF(L93="Impacto",(T92*(1-K93)),IF(L93="Probabilidad",T92,"")),"")</f>
        <v/>
      </c>
      <c r="U93" s="133" t="str">
        <f>IFERROR(VLOOKUP(CONCATENATE(Q93,S93),Niveles!$B$3:$E$27,4,0),"")</f>
        <v/>
      </c>
      <c r="V93" s="132"/>
      <c r="W93" s="201"/>
      <c r="X93" s="201"/>
      <c r="Y93" s="138"/>
      <c r="Z93" s="389"/>
      <c r="AA93" s="363"/>
      <c r="AB93" s="370"/>
      <c r="AC93" s="365"/>
      <c r="AD93" s="363"/>
      <c r="AE93" s="350"/>
      <c r="AF93" s="145"/>
      <c r="AG93" s="146"/>
      <c r="AH93" s="155"/>
      <c r="AI93" s="148"/>
      <c r="AJ93" s="146"/>
      <c r="AK93" s="149"/>
    </row>
    <row r="94" spans="1:37" s="160" customFormat="1" ht="33" x14ac:dyDescent="0.25">
      <c r="A94" s="113">
        <v>89</v>
      </c>
      <c r="B94" s="222" t="str">
        <f>'1.MapaRiesgos'!$B$20</f>
        <v>Gestión de bienes y servicios</v>
      </c>
      <c r="C94" s="335" t="str">
        <f>'1.MapaRiesgos'!C$20</f>
        <v>ADM-O1</v>
      </c>
      <c r="D94" s="129"/>
      <c r="E94" s="321" t="str">
        <f>IF(F94&lt;&gt;"",CONCATENATE(C94,"-5"),"")</f>
        <v/>
      </c>
      <c r="F94" s="202"/>
      <c r="G94" s="202"/>
      <c r="H94" s="202"/>
      <c r="I94" s="132"/>
      <c r="J94" s="132"/>
      <c r="K94" s="130" t="str">
        <f>IFERROR(VLOOKUP(I94,'4.Criterios'!$I$6:$K$8,3,0)+VLOOKUP(J94,'4.Criterios'!$I$9:$K$10,3,0),"")</f>
        <v/>
      </c>
      <c r="L94" s="131" t="str">
        <f>IFERROR(VLOOKUP(I94,Niveles!$H$25:$I$27,2,0),"")</f>
        <v/>
      </c>
      <c r="M94" s="132"/>
      <c r="N94" s="132"/>
      <c r="O94" s="132"/>
      <c r="P94" s="132" t="str">
        <f t="shared" si="1"/>
        <v/>
      </c>
      <c r="Q94" s="133" t="str">
        <f>IFERROR(VLOOKUP(R94,'4.Criterios'!$D$5:$F$9,3,1),"")</f>
        <v/>
      </c>
      <c r="R94" s="110" t="str">
        <f>IFERROR(IF(L94="Probabilidad",(R93*(1-K94)),IF(L94="Impacto",R93,"")),"")</f>
        <v/>
      </c>
      <c r="S94" s="133" t="str">
        <f>IFERROR(VLOOKUP(T94,'4.Criterios'!$D$14:$F$18,3,1),"")</f>
        <v/>
      </c>
      <c r="T94" s="134" t="str">
        <f>IFERROR(IF(L94="Impacto",(T93*(1-K94)),IF(L94="Probabilidad",T93,"")),"")</f>
        <v/>
      </c>
      <c r="U94" s="133" t="str">
        <f>IFERROR(VLOOKUP(CONCATENATE(Q94,S94),Niveles!$B$3:$E$27,4,0),"")</f>
        <v/>
      </c>
      <c r="V94" s="132"/>
      <c r="W94" s="201"/>
      <c r="X94" s="201"/>
      <c r="Y94" s="138"/>
      <c r="Z94" s="392"/>
      <c r="AA94" s="378"/>
      <c r="AB94" s="379"/>
      <c r="AC94" s="380"/>
      <c r="AD94" s="378"/>
      <c r="AE94" s="177"/>
      <c r="AF94" s="161"/>
      <c r="AG94" s="162"/>
      <c r="AH94" s="163"/>
      <c r="AI94" s="164"/>
      <c r="AJ94" s="162"/>
      <c r="AK94" s="165"/>
    </row>
    <row r="95" spans="1:37" s="160" customFormat="1" ht="33.75" thickBot="1" x14ac:dyDescent="0.3">
      <c r="A95" s="113">
        <v>90</v>
      </c>
      <c r="B95" s="222" t="str">
        <f>'1.MapaRiesgos'!$B$20</f>
        <v>Gestión de bienes y servicios</v>
      </c>
      <c r="C95" s="336" t="str">
        <f>'1.MapaRiesgos'!C$20</f>
        <v>ADM-O1</v>
      </c>
      <c r="D95" s="129"/>
      <c r="E95" s="337" t="str">
        <f>IF(F95&lt;&gt;"",CONCATENATE(C95,"-6"),"")</f>
        <v/>
      </c>
      <c r="F95" s="204"/>
      <c r="G95" s="204"/>
      <c r="H95" s="204"/>
      <c r="I95" s="135"/>
      <c r="J95" s="135"/>
      <c r="K95" s="130" t="str">
        <f>IFERROR(VLOOKUP(I95,'4.Criterios'!$I$6:$K$8,3,0)+VLOOKUP(J95,'4.Criterios'!$I$9:$K$10,3,0),"")</f>
        <v/>
      </c>
      <c r="L95" s="131" t="str">
        <f>IFERROR(VLOOKUP(I95,Niveles!$H$25:$I$27,2,0),"")</f>
        <v/>
      </c>
      <c r="M95" s="135"/>
      <c r="N95" s="135"/>
      <c r="O95" s="135"/>
      <c r="P95" s="135" t="str">
        <f t="shared" si="1"/>
        <v/>
      </c>
      <c r="Q95" s="136" t="str">
        <f>IFERROR(VLOOKUP(R95,'4.Criterios'!$D$5:$F$9,3,1),"")</f>
        <v/>
      </c>
      <c r="R95" s="111" t="str">
        <f>IFERROR(IF(L95="Probabilidad",(R94*(1-K95)),IF(L95="Impacto",R94,"")),"")</f>
        <v/>
      </c>
      <c r="S95" s="136" t="str">
        <f>IFERROR(VLOOKUP(T95,'4.Criterios'!$D$14:$F$18,3,1),"")</f>
        <v/>
      </c>
      <c r="T95" s="137" t="str">
        <f>IFERROR(IF(L95="Impacto",(T94*(1-K95)),IF(L95="Probabilidad",T94,"")),"")</f>
        <v/>
      </c>
      <c r="U95" s="136" t="str">
        <f>IFERROR(VLOOKUP(CONCATENATE(Q95,S95),Niveles!$B$3:$E$27,4,0),"")</f>
        <v/>
      </c>
      <c r="V95" s="135"/>
      <c r="W95" s="338"/>
      <c r="X95" s="338"/>
      <c r="Y95" s="339"/>
      <c r="Z95" s="393"/>
      <c r="AA95" s="381"/>
      <c r="AB95" s="382"/>
      <c r="AC95" s="383"/>
      <c r="AD95" s="381"/>
      <c r="AE95" s="384"/>
      <c r="AF95" s="166"/>
      <c r="AG95" s="167"/>
      <c r="AH95" s="168"/>
      <c r="AI95" s="169"/>
      <c r="AJ95" s="167"/>
      <c r="AK95" s="170"/>
    </row>
    <row r="96" spans="1:37" s="160" customFormat="1" ht="82.5" x14ac:dyDescent="0.25">
      <c r="A96" s="113">
        <v>91</v>
      </c>
      <c r="B96" s="341" t="str">
        <f>'1.MapaRiesgos'!$B$21</f>
        <v>Gestión de bienes y servicios</v>
      </c>
      <c r="C96" s="333" t="str">
        <f>'1.MapaRiesgos'!C$21</f>
        <v>ADM-O2</v>
      </c>
      <c r="D96" s="334" t="s">
        <v>507</v>
      </c>
      <c r="E96" s="132" t="str">
        <f>IF(F96&lt;&gt;"",CONCATENATE(C96,"-1"),"")</f>
        <v>ADM-O2-1</v>
      </c>
      <c r="F96" s="343" t="s">
        <v>508</v>
      </c>
      <c r="G96" s="343" t="s">
        <v>509</v>
      </c>
      <c r="H96" s="343" t="s">
        <v>510</v>
      </c>
      <c r="I96" s="115" t="s">
        <v>264</v>
      </c>
      <c r="J96" s="115" t="s">
        <v>265</v>
      </c>
      <c r="K96" s="344">
        <f>IFERROR(VLOOKUP(I96,'4.Criterios'!$I$6:$K$8,3,0)+VLOOKUP(J96,'4.Criterios'!$I$9:$K$10,3,0),"")</f>
        <v>0.4</v>
      </c>
      <c r="L96" s="345" t="str">
        <f>IFERROR(VLOOKUP(I96,Niveles!$H$25:$I$27,2,0),"")</f>
        <v>Probabilidad</v>
      </c>
      <c r="M96" s="115" t="s">
        <v>281</v>
      </c>
      <c r="N96" s="115" t="s">
        <v>267</v>
      </c>
      <c r="O96" s="115" t="s">
        <v>268</v>
      </c>
      <c r="P96" s="346">
        <f t="shared" si="1"/>
        <v>91</v>
      </c>
      <c r="Q96" s="127" t="str">
        <f>IFERROR(VLOOKUP(R96,'4.Criterios'!$D$5:$F$9,3,1),"")</f>
        <v>Baja</v>
      </c>
      <c r="R96" s="109">
        <f>IFERROR(IF(L96="Probabilidad",(VLOOKUP(C96,'1.MapaRiesgos'!$C$6:$Q$25,11,0)*(1-K96)),IF(L96="Impacto",VLOOKUP(C96,'1.MapaRiesgos'!$C$6:$Q$25,11,0),"")),"")</f>
        <v>0.36</v>
      </c>
      <c r="S96" s="127" t="str">
        <f>IFERROR(VLOOKUP(T96,'4.Criterios'!$D$14:$F$18,3,1),"")</f>
        <v>Moderado</v>
      </c>
      <c r="T96" s="128">
        <f>IFERROR(IF(L96="Impacto",(VLOOKUP(C96,'1.MapaRiesgos'!$C$6:$Q$25,13,0)*(1-K96)),IF(L96="Probabilidad",VLOOKUP(C96,'1.MapaRiesgos'!$C$6:$Q$25,13,0),"")),"")</f>
        <v>0.6</v>
      </c>
      <c r="U96" s="127" t="str">
        <f>IFERROR(VLOOKUP(CONCATENATE(Q96,S96),Niveles!$B$3:$E$27,4,0),"")</f>
        <v>Moderado</v>
      </c>
      <c r="V96" s="346" t="s">
        <v>269</v>
      </c>
      <c r="W96" s="347" t="s">
        <v>511</v>
      </c>
      <c r="X96" s="347" t="s">
        <v>512</v>
      </c>
      <c r="Y96" s="348">
        <v>45626</v>
      </c>
      <c r="Z96" s="394"/>
      <c r="AA96" s="385"/>
      <c r="AB96" s="386"/>
      <c r="AC96" s="387"/>
      <c r="AD96" s="385"/>
      <c r="AE96" s="171"/>
      <c r="AF96" s="172"/>
      <c r="AG96" s="173"/>
      <c r="AH96" s="174"/>
      <c r="AI96" s="175"/>
      <c r="AJ96" s="173"/>
      <c r="AK96" s="176"/>
    </row>
    <row r="97" spans="1:37" s="160" customFormat="1" ht="82.5" x14ac:dyDescent="0.25">
      <c r="A97" s="113">
        <v>92</v>
      </c>
      <c r="B97" s="222" t="str">
        <f>'1.MapaRiesgos'!$B$21</f>
        <v>Gestión de bienes y servicios</v>
      </c>
      <c r="C97" s="335" t="str">
        <f>'1.MapaRiesgos'!C$21</f>
        <v>ADM-O2</v>
      </c>
      <c r="D97" s="129" t="s">
        <v>513</v>
      </c>
      <c r="E97" s="321" t="str">
        <f>IF(F97&lt;&gt;"",CONCATENATE(C97,"-2"),"")</f>
        <v>ADM-O2-2</v>
      </c>
      <c r="F97" s="347" t="s">
        <v>512</v>
      </c>
      <c r="G97" s="343" t="s">
        <v>514</v>
      </c>
      <c r="H97" s="343" t="s">
        <v>515</v>
      </c>
      <c r="I97" s="115" t="s">
        <v>286</v>
      </c>
      <c r="J97" s="115" t="s">
        <v>265</v>
      </c>
      <c r="K97" s="349">
        <f>IFERROR(VLOOKUP(I97,'4.Criterios'!$I$6:$K$8,3,0)+VLOOKUP(J97,'4.Criterios'!$I$9:$K$10,3,0),"")</f>
        <v>0.25</v>
      </c>
      <c r="L97" s="350" t="str">
        <f>IFERROR(VLOOKUP(I97,Niveles!$H$25:$I$27,2,0),"")</f>
        <v>Impacto</v>
      </c>
      <c r="M97" s="115" t="s">
        <v>281</v>
      </c>
      <c r="N97" s="115" t="s">
        <v>267</v>
      </c>
      <c r="O97" s="115" t="s">
        <v>268</v>
      </c>
      <c r="P97" s="115">
        <f t="shared" si="1"/>
        <v>92</v>
      </c>
      <c r="Q97" s="133" t="str">
        <f>IFERROR(VLOOKUP(R97,'4.Criterios'!$D$5:$F$9,3,1),"")</f>
        <v>Baja</v>
      </c>
      <c r="R97" s="110">
        <f>IFERROR(IF(L97="Probabilidad",(R96*(1-K97)),IF(L97="Impacto",R96,"")),"")</f>
        <v>0.36</v>
      </c>
      <c r="S97" s="133" t="str">
        <f>IFERROR(VLOOKUP(T97,'4.Criterios'!$D$14:$F$18,3,1),"")</f>
        <v>Moderado</v>
      </c>
      <c r="T97" s="134">
        <f>IFERROR(IF(L97="Impacto",(T96*(1-K97)),IF(L97="Probabilidad",T96,"")),"")</f>
        <v>0.44999999999999996</v>
      </c>
      <c r="U97" s="133" t="str">
        <f>IFERROR(VLOOKUP(CONCATENATE(Q97,S97),Niveles!$B$3:$E$27,4,0),"")</f>
        <v>Moderado</v>
      </c>
      <c r="V97" s="115" t="s">
        <v>269</v>
      </c>
      <c r="W97" s="347" t="s">
        <v>516</v>
      </c>
      <c r="X97" s="201" t="s">
        <v>517</v>
      </c>
      <c r="Y97" s="348">
        <v>45291</v>
      </c>
      <c r="Z97" s="392"/>
      <c r="AA97" s="378"/>
      <c r="AB97" s="379"/>
      <c r="AC97" s="380"/>
      <c r="AD97" s="378"/>
      <c r="AE97" s="177"/>
      <c r="AF97" s="161"/>
      <c r="AG97" s="162"/>
      <c r="AH97" s="163"/>
      <c r="AI97" s="164"/>
      <c r="AJ97" s="162"/>
      <c r="AK97" s="165"/>
    </row>
    <row r="98" spans="1:37" s="160" customFormat="1" ht="33" x14ac:dyDescent="0.25">
      <c r="A98" s="113">
        <v>93</v>
      </c>
      <c r="B98" s="222" t="str">
        <f>'1.MapaRiesgos'!$B$21</f>
        <v>Gestión de bienes y servicios</v>
      </c>
      <c r="C98" s="335" t="str">
        <f>'1.MapaRiesgos'!C$21</f>
        <v>ADM-O2</v>
      </c>
      <c r="D98" s="129"/>
      <c r="E98" s="321" t="str">
        <f>IF(F98&lt;&gt;"",CONCATENATE(C98,"-3"),"")</f>
        <v/>
      </c>
      <c r="F98" s="347"/>
      <c r="G98" s="343"/>
      <c r="H98" s="343"/>
      <c r="I98" s="115"/>
      <c r="J98" s="115"/>
      <c r="K98" s="349" t="str">
        <f>IFERROR(VLOOKUP(I98,'4.Criterios'!$I$6:$K$8,3,0)+VLOOKUP(J98,'4.Criterios'!$I$9:$K$10,3,0),"")</f>
        <v/>
      </c>
      <c r="L98" s="350" t="str">
        <f>IFERROR(VLOOKUP(I98,Niveles!$H$25:$I$27,2,0),"")</f>
        <v/>
      </c>
      <c r="M98" s="115"/>
      <c r="N98" s="115"/>
      <c r="O98" s="115"/>
      <c r="P98" s="115" t="str">
        <f t="shared" si="1"/>
        <v/>
      </c>
      <c r="Q98" s="133" t="str">
        <f>IFERROR(VLOOKUP(R98,'4.Criterios'!$D$5:$F$9,3,1),"")</f>
        <v/>
      </c>
      <c r="R98" s="110" t="str">
        <f>IFERROR(IF(L98="Probabilidad",(R97*(1-K98)),IF(L98="Impacto",R97,"")),"")</f>
        <v/>
      </c>
      <c r="S98" s="133" t="str">
        <f>IFERROR(VLOOKUP(T98,'4.Criterios'!$D$14:$F$18,3,1),"")</f>
        <v/>
      </c>
      <c r="T98" s="134" t="str">
        <f>IFERROR(IF(L98="Impacto",(T97*(1-K98)),IF(L98="Probabilidad",T97,"")),"")</f>
        <v/>
      </c>
      <c r="U98" s="133" t="str">
        <f>IFERROR(VLOOKUP(CONCATENATE(Q98,S98),Niveles!$B$3:$E$27,4,0),"")</f>
        <v/>
      </c>
      <c r="V98" s="115"/>
      <c r="W98" s="347"/>
      <c r="X98" s="347"/>
      <c r="Y98" s="348"/>
      <c r="Z98" s="392"/>
      <c r="AA98" s="378"/>
      <c r="AB98" s="379"/>
      <c r="AC98" s="380"/>
      <c r="AD98" s="378"/>
      <c r="AE98" s="177"/>
      <c r="AF98" s="161"/>
      <c r="AG98" s="162"/>
      <c r="AH98" s="163"/>
      <c r="AI98" s="164"/>
      <c r="AJ98" s="162"/>
      <c r="AK98" s="165"/>
    </row>
    <row r="99" spans="1:37" s="160" customFormat="1" ht="33" x14ac:dyDescent="0.25">
      <c r="A99" s="113">
        <v>94</v>
      </c>
      <c r="B99" s="222" t="str">
        <f>'1.MapaRiesgos'!$B$21</f>
        <v>Gestión de bienes y servicios</v>
      </c>
      <c r="C99" s="335" t="str">
        <f>'1.MapaRiesgos'!C$21</f>
        <v>ADM-O2</v>
      </c>
      <c r="D99" s="129"/>
      <c r="E99" s="321" t="str">
        <f>IF(F99&lt;&gt;"",CONCATENATE(C99,"-4"),"")</f>
        <v/>
      </c>
      <c r="F99" s="343"/>
      <c r="G99" s="343"/>
      <c r="H99" s="343"/>
      <c r="I99" s="115"/>
      <c r="J99" s="115"/>
      <c r="K99" s="349" t="str">
        <f>IFERROR(VLOOKUP(I99,'4.Criterios'!$I$6:$K$8,3,0)+VLOOKUP(J99,'4.Criterios'!$I$9:$K$10,3,0),"")</f>
        <v/>
      </c>
      <c r="L99" s="350" t="str">
        <f>IFERROR(VLOOKUP(I99,Niveles!$H$25:$I$27,2,0),"")</f>
        <v/>
      </c>
      <c r="M99" s="115"/>
      <c r="N99" s="115"/>
      <c r="O99" s="115"/>
      <c r="P99" s="115" t="str">
        <f t="shared" si="1"/>
        <v/>
      </c>
      <c r="Q99" s="133" t="str">
        <f>IFERROR(VLOOKUP(R99,'4.Criterios'!$D$5:$F$9,3,1),"")</f>
        <v/>
      </c>
      <c r="R99" s="110" t="str">
        <f>IFERROR(IF(L99="Probabilidad",(R98*(1-K99)),IF(L99="Impacto",R98,"")),"")</f>
        <v/>
      </c>
      <c r="S99" s="133" t="str">
        <f>IFERROR(VLOOKUP(T99,'4.Criterios'!$D$14:$F$18,3,1),"")</f>
        <v/>
      </c>
      <c r="T99" s="134" t="str">
        <f>IFERROR(IF(L99="Impacto",(T98*(1-K99)),IF(L99="Probabilidad",T98,"")),"")</f>
        <v/>
      </c>
      <c r="U99" s="133" t="str">
        <f>IFERROR(VLOOKUP(CONCATENATE(Q99,S99),Niveles!$B$3:$E$27,4,0),"")</f>
        <v/>
      </c>
      <c r="V99" s="115"/>
      <c r="W99" s="347"/>
      <c r="X99" s="347"/>
      <c r="Y99" s="348"/>
      <c r="Z99" s="392"/>
      <c r="AA99" s="378"/>
      <c r="AB99" s="379"/>
      <c r="AC99" s="380"/>
      <c r="AD99" s="378"/>
      <c r="AE99" s="177"/>
      <c r="AF99" s="161"/>
      <c r="AG99" s="162"/>
      <c r="AH99" s="163"/>
      <c r="AI99" s="164"/>
      <c r="AJ99" s="162"/>
      <c r="AK99" s="165"/>
    </row>
    <row r="100" spans="1:37" s="160" customFormat="1" ht="33" x14ac:dyDescent="0.25">
      <c r="A100" s="113">
        <v>95</v>
      </c>
      <c r="B100" s="222" t="str">
        <f>'1.MapaRiesgos'!$B$21</f>
        <v>Gestión de bienes y servicios</v>
      </c>
      <c r="C100" s="335" t="str">
        <f>'1.MapaRiesgos'!C$21</f>
        <v>ADM-O2</v>
      </c>
      <c r="D100" s="129"/>
      <c r="E100" s="321" t="str">
        <f>IF(F100&lt;&gt;"",CONCATENATE(C100,"-5"),"")</f>
        <v/>
      </c>
      <c r="F100" s="343"/>
      <c r="G100" s="343"/>
      <c r="H100" s="343"/>
      <c r="I100" s="115"/>
      <c r="J100" s="115"/>
      <c r="K100" s="349" t="str">
        <f>IFERROR(VLOOKUP(I100,'4.Criterios'!$I$6:$K$8,3,0)+VLOOKUP(J100,'4.Criterios'!$I$9:$K$10,3,0),"")</f>
        <v/>
      </c>
      <c r="L100" s="350" t="str">
        <f>IFERROR(VLOOKUP(I100,Niveles!$H$25:$I$27,2,0),"")</f>
        <v/>
      </c>
      <c r="M100" s="115"/>
      <c r="N100" s="115"/>
      <c r="O100" s="115"/>
      <c r="P100" s="115" t="str">
        <f t="shared" si="1"/>
        <v/>
      </c>
      <c r="Q100" s="133" t="str">
        <f>IFERROR(VLOOKUP(R100,'4.Criterios'!$D$5:$F$9,3,1),"")</f>
        <v/>
      </c>
      <c r="R100" s="110" t="str">
        <f>IFERROR(IF(L100="Probabilidad",(R99*(1-K100)),IF(L100="Impacto",R99,"")),"")</f>
        <v/>
      </c>
      <c r="S100" s="133" t="str">
        <f>IFERROR(VLOOKUP(T100,'4.Criterios'!$D$14:$F$18,3,1),"")</f>
        <v/>
      </c>
      <c r="T100" s="134" t="str">
        <f>IFERROR(IF(L100="Impacto",(T99*(1-K100)),IF(L100="Probabilidad",T99,"")),"")</f>
        <v/>
      </c>
      <c r="U100" s="133" t="str">
        <f>IFERROR(VLOOKUP(CONCATENATE(Q100,S100),Niveles!$B$3:$E$27,4,0),"")</f>
        <v/>
      </c>
      <c r="V100" s="115"/>
      <c r="W100" s="347"/>
      <c r="X100" s="347"/>
      <c r="Y100" s="348"/>
      <c r="Z100" s="392"/>
      <c r="AA100" s="378"/>
      <c r="AB100" s="379"/>
      <c r="AC100" s="380"/>
      <c r="AD100" s="378"/>
      <c r="AE100" s="177"/>
      <c r="AF100" s="161"/>
      <c r="AG100" s="162"/>
      <c r="AH100" s="163"/>
      <c r="AI100" s="164"/>
      <c r="AJ100" s="162"/>
      <c r="AK100" s="165"/>
    </row>
    <row r="101" spans="1:37" s="160" customFormat="1" ht="33.75" thickBot="1" x14ac:dyDescent="0.3">
      <c r="A101" s="113">
        <v>96</v>
      </c>
      <c r="B101" s="222" t="str">
        <f>'1.MapaRiesgos'!$B$21</f>
        <v>Gestión de bienes y servicios</v>
      </c>
      <c r="C101" s="336" t="str">
        <f>'1.MapaRiesgos'!C$21</f>
        <v>ADM-O2</v>
      </c>
      <c r="D101" s="129"/>
      <c r="E101" s="337" t="str">
        <f>IF(F101&lt;&gt;"",CONCATENATE(C101,"-6"),"")</f>
        <v/>
      </c>
      <c r="F101" s="351"/>
      <c r="G101" s="351"/>
      <c r="H101" s="351"/>
      <c r="I101" s="352"/>
      <c r="J101" s="352"/>
      <c r="K101" s="349" t="str">
        <f>IFERROR(VLOOKUP(I101,'4.Criterios'!$I$6:$K$8,3,0)+VLOOKUP(J101,'4.Criterios'!$I$9:$K$10,3,0),"")</f>
        <v/>
      </c>
      <c r="L101" s="350" t="str">
        <f>IFERROR(VLOOKUP(I101,Niveles!$H$25:$I$27,2,0),"")</f>
        <v/>
      </c>
      <c r="M101" s="352"/>
      <c r="N101" s="352"/>
      <c r="O101" s="352"/>
      <c r="P101" s="352" t="str">
        <f t="shared" si="1"/>
        <v/>
      </c>
      <c r="Q101" s="136" t="str">
        <f>IFERROR(VLOOKUP(R101,'4.Criterios'!$D$5:$F$9,3,1),"")</f>
        <v/>
      </c>
      <c r="R101" s="111" t="str">
        <f>IFERROR(IF(L101="Probabilidad",(R100*(1-K101)),IF(L101="Impacto",R100,"")),"")</f>
        <v/>
      </c>
      <c r="S101" s="136" t="str">
        <f>IFERROR(VLOOKUP(T101,'4.Criterios'!$D$14:$F$18,3,1),"")</f>
        <v/>
      </c>
      <c r="T101" s="137" t="str">
        <f>IFERROR(IF(L101="Impacto",(T100*(1-K101)),IF(L101="Probabilidad",T100,"")),"")</f>
        <v/>
      </c>
      <c r="U101" s="136" t="str">
        <f>IFERROR(VLOOKUP(CONCATENATE(Q101,S101),Niveles!$B$3:$E$27,4,0),"")</f>
        <v/>
      </c>
      <c r="V101" s="352"/>
      <c r="W101" s="353"/>
      <c r="X101" s="353"/>
      <c r="Y101" s="354"/>
      <c r="Z101" s="393"/>
      <c r="AA101" s="381"/>
      <c r="AB101" s="382"/>
      <c r="AC101" s="383"/>
      <c r="AD101" s="381"/>
      <c r="AE101" s="384"/>
      <c r="AF101" s="166"/>
      <c r="AG101" s="167"/>
      <c r="AH101" s="168"/>
      <c r="AI101" s="169"/>
      <c r="AJ101" s="167"/>
      <c r="AK101" s="170"/>
    </row>
    <row r="102" spans="1:37" s="160" customFormat="1" ht="145.5" customHeight="1" x14ac:dyDescent="0.25">
      <c r="A102" s="113">
        <v>97</v>
      </c>
      <c r="B102" s="341" t="str">
        <f>'1.MapaRiesgos'!$B$22</f>
        <v>Investigación</v>
      </c>
      <c r="C102" s="333" t="str">
        <f>'1.MapaRiesgos'!C$22</f>
        <v>INV-O2</v>
      </c>
      <c r="D102" s="334" t="s">
        <v>518</v>
      </c>
      <c r="E102" s="132" t="str">
        <f>IF(F102&lt;&gt;"",CONCATENATE(C102,"-1"),"")</f>
        <v>INV-O2-1</v>
      </c>
      <c r="F102" s="343" t="s">
        <v>519</v>
      </c>
      <c r="G102" s="343" t="s">
        <v>520</v>
      </c>
      <c r="H102" s="343" t="s">
        <v>521</v>
      </c>
      <c r="I102" s="115" t="s">
        <v>286</v>
      </c>
      <c r="J102" s="115" t="s">
        <v>265</v>
      </c>
      <c r="K102" s="124">
        <f>IFERROR(VLOOKUP(I102,'4.Criterios'!$I$6:$K$8,3,0)+VLOOKUP(J102,'4.Criterios'!$I$9:$K$10,3,0),"")</f>
        <v>0.25</v>
      </c>
      <c r="L102" s="125" t="str">
        <f>IFERROR(VLOOKUP(I102,Niveles!$H$25:$I$27,2,0),"")</f>
        <v>Impacto</v>
      </c>
      <c r="M102" s="346" t="s">
        <v>281</v>
      </c>
      <c r="N102" s="346" t="s">
        <v>267</v>
      </c>
      <c r="O102" s="346" t="s">
        <v>268</v>
      </c>
      <c r="P102" s="346">
        <f>IF(Q102&lt;&gt;"",A102,"")</f>
        <v>97</v>
      </c>
      <c r="Q102" s="127" t="str">
        <f>IFERROR(VLOOKUP(R102,'4.Criterios'!$D$5:$F$9,3,1),"")</f>
        <v>Media</v>
      </c>
      <c r="R102" s="109">
        <f>IFERROR(IF(L102="Probabilidad",(VLOOKUP(C102,'1.MapaRiesgos'!$C$6:$Q$25,11,0)*(1-K102)),IF(L102="Impacto",VLOOKUP(C102,'1.MapaRiesgos'!$C$6:$Q$25,11,0),"")),"")</f>
        <v>0.6</v>
      </c>
      <c r="S102" s="127" t="str">
        <f>IFERROR(VLOOKUP(T102,'4.Criterios'!$D$14:$F$18,3,1),"")</f>
        <v>Mayor</v>
      </c>
      <c r="T102" s="128">
        <f>IFERROR(IF(L102="Impacto",(VLOOKUP(C102,'1.MapaRiesgos'!$C$6:$Q$25,13,0)*(1-K102)),IF(L102="Probabilidad",VLOOKUP(C102,'1.MapaRiesgos'!$C$6:$Q$25,13,0),"")),"")</f>
        <v>0.75</v>
      </c>
      <c r="U102" s="127" t="str">
        <f>IFERROR(VLOOKUP(CONCATENATE(Q102,S102),Niveles!$B$3:$E$27,4,0),"")</f>
        <v>Alto</v>
      </c>
      <c r="V102" s="346" t="s">
        <v>269</v>
      </c>
      <c r="W102" s="355" t="s">
        <v>522</v>
      </c>
      <c r="X102" s="355" t="s">
        <v>523</v>
      </c>
      <c r="Y102" s="348">
        <v>45535</v>
      </c>
      <c r="Z102" s="394"/>
      <c r="AA102" s="385"/>
      <c r="AB102" s="386"/>
      <c r="AC102" s="387"/>
      <c r="AD102" s="385"/>
      <c r="AE102" s="171"/>
      <c r="AF102" s="172"/>
      <c r="AG102" s="173"/>
      <c r="AH102" s="174"/>
      <c r="AI102" s="175"/>
      <c r="AJ102" s="173"/>
      <c r="AK102" s="176"/>
    </row>
    <row r="103" spans="1:37" s="160" customFormat="1" ht="123" customHeight="1" x14ac:dyDescent="0.25">
      <c r="A103" s="113">
        <v>98</v>
      </c>
      <c r="B103" s="222" t="str">
        <f>'1.MapaRiesgos'!$B$22</f>
        <v>Investigación</v>
      </c>
      <c r="C103" s="335" t="str">
        <f>'1.MapaRiesgos'!C$22</f>
        <v>INV-O2</v>
      </c>
      <c r="D103" s="129"/>
      <c r="E103" s="321"/>
      <c r="F103" s="343"/>
      <c r="G103" s="343"/>
      <c r="H103" s="343"/>
      <c r="I103" s="115"/>
      <c r="J103" s="115"/>
      <c r="K103" s="130" t="str">
        <f>IFERROR(VLOOKUP(I103,'4.Criterios'!$I$6:$K$8,3,0)+VLOOKUP(J103,'4.Criterios'!$I$9:$K$10,3,0),"")</f>
        <v/>
      </c>
      <c r="L103" s="131" t="str">
        <f>IFERROR(VLOOKUP(I103,Niveles!$H$25:$I$27,2,0),"")</f>
        <v/>
      </c>
      <c r="M103" s="115"/>
      <c r="N103" s="115"/>
      <c r="O103" s="115"/>
      <c r="P103" s="115" t="str">
        <f t="shared" si="1"/>
        <v/>
      </c>
      <c r="Q103" s="133" t="str">
        <f>IFERROR(VLOOKUP(R103,'4.Criterios'!$D$5:$F$9,3,1),"")</f>
        <v/>
      </c>
      <c r="R103" s="110" t="str">
        <f>IFERROR(IF(L103="Probabilidad",(R102*(1-K103)),IF(L103="Impacto",R102,"")),"")</f>
        <v/>
      </c>
      <c r="S103" s="133" t="str">
        <f>IFERROR(VLOOKUP(T103,'4.Criterios'!$D$14:$F$18,3,1),"")</f>
        <v/>
      </c>
      <c r="T103" s="134" t="str">
        <f>IFERROR(IF(L103="Impacto",(T102*(1-K103)),IF(L103="Probabilidad",T102,"")),"")</f>
        <v/>
      </c>
      <c r="U103" s="133" t="str">
        <f>IFERROR(VLOOKUP(CONCATENATE(Q103,S103),Niveles!$B$3:$E$27,4,0),"")</f>
        <v/>
      </c>
      <c r="V103" s="115" t="s">
        <v>269</v>
      </c>
      <c r="W103" s="355" t="s">
        <v>524</v>
      </c>
      <c r="X103" s="355" t="s">
        <v>525</v>
      </c>
      <c r="Y103" s="348">
        <v>45596</v>
      </c>
      <c r="Z103" s="388"/>
      <c r="AA103" s="378"/>
      <c r="AB103" s="379"/>
      <c r="AC103" s="380"/>
      <c r="AD103" s="378"/>
      <c r="AE103" s="177"/>
      <c r="AF103" s="161"/>
      <c r="AG103" s="162"/>
      <c r="AH103" s="163"/>
      <c r="AI103" s="164"/>
      <c r="AJ103" s="162"/>
      <c r="AK103" s="165"/>
    </row>
    <row r="104" spans="1:37" s="160" customFormat="1" ht="75.75" customHeight="1" x14ac:dyDescent="0.25">
      <c r="A104" s="113">
        <v>99</v>
      </c>
      <c r="B104" s="222" t="str">
        <f>'1.MapaRiesgos'!$B$22</f>
        <v>Investigación</v>
      </c>
      <c r="C104" s="335" t="str">
        <f>'1.MapaRiesgos'!C$22</f>
        <v>INV-O2</v>
      </c>
      <c r="D104" s="129"/>
      <c r="E104" s="321" t="str">
        <f>IF(F104&lt;&gt;"",CONCATENATE(C104,"-3"),"")</f>
        <v/>
      </c>
      <c r="F104" s="343"/>
      <c r="G104" s="343"/>
      <c r="H104" s="343"/>
      <c r="I104" s="115"/>
      <c r="J104" s="115"/>
      <c r="K104" s="130" t="str">
        <f>IFERROR(VLOOKUP(I104,'4.Criterios'!$I$6:$K$8,3,0)+VLOOKUP(J104,'4.Criterios'!$I$9:$K$10,3,0),"")</f>
        <v/>
      </c>
      <c r="L104" s="131" t="str">
        <f>IFERROR(VLOOKUP(I104,Niveles!$H$25:$I$27,2,0),"")</f>
        <v/>
      </c>
      <c r="M104" s="115"/>
      <c r="N104" s="115"/>
      <c r="O104" s="115"/>
      <c r="P104" s="115" t="str">
        <f t="shared" si="1"/>
        <v/>
      </c>
      <c r="Q104" s="133" t="str">
        <f>IFERROR(VLOOKUP(R104,'4.Criterios'!$D$5:$F$9,3,1),"")</f>
        <v/>
      </c>
      <c r="R104" s="110" t="str">
        <f>IFERROR(IF(L104="Probabilidad",(R103*(1-K104)),IF(L104="Impacto",R103,"")),"")</f>
        <v/>
      </c>
      <c r="S104" s="133" t="str">
        <f>IFERROR(VLOOKUP(T104,'4.Criterios'!$D$14:$F$18,3,1),"")</f>
        <v/>
      </c>
      <c r="T104" s="134" t="str">
        <f>IFERROR(IF(L104="Impacto",(T103*(1-K104)),IF(L104="Probabilidad",T103,"")),"")</f>
        <v/>
      </c>
      <c r="U104" s="133" t="str">
        <f>IFERROR(VLOOKUP(CONCATENATE(Q104,S104),Niveles!$B$3:$E$27,4,0),"")</f>
        <v/>
      </c>
      <c r="V104" s="115"/>
      <c r="W104" s="355"/>
      <c r="X104" s="355"/>
      <c r="Y104" s="348"/>
      <c r="Z104" s="392"/>
      <c r="AA104" s="378"/>
      <c r="AB104" s="379"/>
      <c r="AC104" s="380"/>
      <c r="AD104" s="378"/>
      <c r="AE104" s="177"/>
      <c r="AF104" s="161"/>
      <c r="AG104" s="162"/>
      <c r="AH104" s="163"/>
      <c r="AI104" s="164"/>
      <c r="AJ104" s="162"/>
      <c r="AK104" s="165"/>
    </row>
    <row r="105" spans="1:37" s="160" customFormat="1" ht="75.75" customHeight="1" x14ac:dyDescent="0.25">
      <c r="A105" s="113">
        <v>100</v>
      </c>
      <c r="B105" s="222" t="str">
        <f>'1.MapaRiesgos'!$B$22</f>
        <v>Investigación</v>
      </c>
      <c r="C105" s="335" t="str">
        <f>'1.MapaRiesgos'!C$22</f>
        <v>INV-O2</v>
      </c>
      <c r="D105" s="129"/>
      <c r="E105" s="321" t="str">
        <f>IF(F105&lt;&gt;"",CONCATENATE(C105,"-4"),"")</f>
        <v/>
      </c>
      <c r="F105" s="343"/>
      <c r="G105" s="343"/>
      <c r="H105" s="343"/>
      <c r="I105" s="115"/>
      <c r="J105" s="115"/>
      <c r="K105" s="130" t="str">
        <f>IFERROR(VLOOKUP(I105,'4.Criterios'!$I$6:$K$8,3,0)+VLOOKUP(J105,'4.Criterios'!$I$9:$K$10,3,0),"")</f>
        <v/>
      </c>
      <c r="L105" s="131" t="str">
        <f>IFERROR(VLOOKUP(I105,Niveles!$H$25:$I$27,2,0),"")</f>
        <v/>
      </c>
      <c r="M105" s="115"/>
      <c r="N105" s="115"/>
      <c r="O105" s="115"/>
      <c r="P105" s="115" t="str">
        <f t="shared" si="1"/>
        <v/>
      </c>
      <c r="Q105" s="133" t="str">
        <f>IFERROR(VLOOKUP(R105,'4.Criterios'!$D$5:$F$9,3,1),"")</f>
        <v/>
      </c>
      <c r="R105" s="110" t="str">
        <f>IFERROR(IF(L105="Probabilidad",(R104*(1-K105)),IF(L105="Impacto",R104,"")),"")</f>
        <v/>
      </c>
      <c r="S105" s="133" t="str">
        <f>IFERROR(VLOOKUP(T105,'4.Criterios'!$D$14:$F$18,3,1),"")</f>
        <v/>
      </c>
      <c r="T105" s="134" t="str">
        <f>IFERROR(IF(L105="Impacto",(T104*(1-K105)),IF(L105="Probabilidad",T104,"")),"")</f>
        <v/>
      </c>
      <c r="U105" s="133" t="str">
        <f>IFERROR(VLOOKUP(CONCATENATE(Q105,S105),Niveles!$B$3:$E$27,4,0),"")</f>
        <v/>
      </c>
      <c r="V105" s="115"/>
      <c r="W105" s="347"/>
      <c r="X105" s="347"/>
      <c r="Y105" s="348"/>
      <c r="Z105" s="392"/>
      <c r="AA105" s="378"/>
      <c r="AB105" s="379"/>
      <c r="AC105" s="380"/>
      <c r="AD105" s="378"/>
      <c r="AE105" s="177"/>
      <c r="AF105" s="161"/>
      <c r="AG105" s="162"/>
      <c r="AH105" s="163"/>
      <c r="AI105" s="164"/>
      <c r="AJ105" s="162"/>
      <c r="AK105" s="165"/>
    </row>
    <row r="106" spans="1:37" s="160" customFormat="1" ht="75.75" customHeight="1" x14ac:dyDescent="0.25">
      <c r="A106" s="113">
        <v>101</v>
      </c>
      <c r="B106" s="222" t="str">
        <f>'1.MapaRiesgos'!$B$22</f>
        <v>Investigación</v>
      </c>
      <c r="C106" s="335" t="str">
        <f>'1.MapaRiesgos'!C$22</f>
        <v>INV-O2</v>
      </c>
      <c r="D106" s="129"/>
      <c r="E106" s="321" t="str">
        <f>IF(F106&lt;&gt;"",CONCATENATE(C106,"-5"),"")</f>
        <v/>
      </c>
      <c r="F106" s="343"/>
      <c r="G106" s="343"/>
      <c r="H106" s="343"/>
      <c r="I106" s="115"/>
      <c r="J106" s="115"/>
      <c r="K106" s="130" t="str">
        <f>IFERROR(VLOOKUP(I106,'4.Criterios'!$I$6:$K$8,3,0)+VLOOKUP(J106,'4.Criterios'!$I$9:$K$10,3,0),"")</f>
        <v/>
      </c>
      <c r="L106" s="131" t="str">
        <f>IFERROR(VLOOKUP(I106,Niveles!$H$25:$I$27,2,0),"")</f>
        <v/>
      </c>
      <c r="M106" s="115"/>
      <c r="N106" s="115"/>
      <c r="O106" s="115"/>
      <c r="P106" s="115" t="str">
        <f t="shared" si="1"/>
        <v/>
      </c>
      <c r="Q106" s="133" t="str">
        <f>IFERROR(VLOOKUP(R106,'4.Criterios'!$D$5:$F$9,3,1),"")</f>
        <v/>
      </c>
      <c r="R106" s="110" t="str">
        <f>IFERROR(IF(L106="Probabilidad",(R105*(1-K106)),IF(L106="Impacto",R105,"")),"")</f>
        <v/>
      </c>
      <c r="S106" s="133" t="str">
        <f>IFERROR(VLOOKUP(T106,'4.Criterios'!$D$14:$F$18,3,1),"")</f>
        <v/>
      </c>
      <c r="T106" s="134" t="str">
        <f>IFERROR(IF(L106="Impacto",(T105*(1-K106)),IF(L106="Probabilidad",T105,"")),"")</f>
        <v/>
      </c>
      <c r="U106" s="133" t="str">
        <f>IFERROR(VLOOKUP(CONCATENATE(Q106,S106),Niveles!$B$3:$E$27,4,0),"")</f>
        <v/>
      </c>
      <c r="V106" s="115"/>
      <c r="W106" s="347"/>
      <c r="X106" s="347"/>
      <c r="Y106" s="348"/>
      <c r="Z106" s="392"/>
      <c r="AA106" s="378"/>
      <c r="AB106" s="379"/>
      <c r="AC106" s="380"/>
      <c r="AD106" s="378"/>
      <c r="AE106" s="177"/>
      <c r="AF106" s="161"/>
      <c r="AG106" s="162"/>
      <c r="AH106" s="163"/>
      <c r="AI106" s="164"/>
      <c r="AJ106" s="162"/>
      <c r="AK106" s="165"/>
    </row>
    <row r="107" spans="1:37" s="160" customFormat="1" ht="75.75" customHeight="1" thickBot="1" x14ac:dyDescent="0.3">
      <c r="A107" s="113">
        <v>102</v>
      </c>
      <c r="B107" s="356" t="str">
        <f>'1.MapaRiesgos'!$B$22</f>
        <v>Investigación</v>
      </c>
      <c r="C107" s="336" t="str">
        <f>'1.MapaRiesgos'!C$22</f>
        <v>INV-O2</v>
      </c>
      <c r="D107" s="357"/>
      <c r="E107" s="337" t="str">
        <f>IF(F107&lt;&gt;"",CONCATENATE(C107,"-6"),"")</f>
        <v/>
      </c>
      <c r="F107" s="351"/>
      <c r="G107" s="351"/>
      <c r="H107" s="351"/>
      <c r="I107" s="352"/>
      <c r="J107" s="352"/>
      <c r="K107" s="358" t="str">
        <f>IFERROR(VLOOKUP(I107,'4.Criterios'!$I$6:$K$8,3,0)+VLOOKUP(J107,'4.Criterios'!$I$9:$K$10,3,0),"")</f>
        <v/>
      </c>
      <c r="L107" s="359" t="str">
        <f>IFERROR(VLOOKUP(I107,Niveles!$H$25:$I$27,2,0),"")</f>
        <v/>
      </c>
      <c r="M107" s="352"/>
      <c r="N107" s="352"/>
      <c r="O107" s="352"/>
      <c r="P107" s="352" t="str">
        <f t="shared" si="1"/>
        <v/>
      </c>
      <c r="Q107" s="136" t="str">
        <f>IFERROR(VLOOKUP(R107,'4.Criterios'!$D$5:$F$9,3,1),"")</f>
        <v/>
      </c>
      <c r="R107" s="111" t="str">
        <f>IFERROR(IF(L107="Probabilidad",(R106*(1-K107)),IF(L107="Impacto",R106,"")),"")</f>
        <v/>
      </c>
      <c r="S107" s="136" t="str">
        <f>IFERROR(VLOOKUP(T107,'4.Criterios'!$D$14:$F$18,3,1),"")</f>
        <v/>
      </c>
      <c r="T107" s="137" t="str">
        <f>IFERROR(IF(L107="Impacto",(T106*(1-K107)),IF(L107="Probabilidad",T106,"")),"")</f>
        <v/>
      </c>
      <c r="U107" s="136" t="str">
        <f>IFERROR(VLOOKUP(CONCATENATE(Q107,S107),Niveles!$B$3:$E$27,4,0),"")</f>
        <v/>
      </c>
      <c r="V107" s="352"/>
      <c r="W107" s="353"/>
      <c r="X107" s="353"/>
      <c r="Y107" s="354"/>
      <c r="Z107" s="393"/>
      <c r="AA107" s="381"/>
      <c r="AB107" s="382"/>
      <c r="AC107" s="383"/>
      <c r="AD107" s="381"/>
      <c r="AE107" s="384"/>
      <c r="AF107" s="166"/>
      <c r="AG107" s="167"/>
      <c r="AH107" s="168"/>
      <c r="AI107" s="169"/>
      <c r="AJ107" s="167"/>
      <c r="AK107" s="170"/>
    </row>
    <row r="108" spans="1:37" s="160" customFormat="1" ht="156" customHeight="1" x14ac:dyDescent="0.25">
      <c r="A108" s="113">
        <v>103</v>
      </c>
      <c r="B108" s="341" t="str">
        <f>'1.MapaRiesgos'!B23</f>
        <v>Apropiación social del conocimiento y del patrimonio</v>
      </c>
      <c r="C108" s="333" t="str">
        <f>'1.MapaRiesgos'!C$23</f>
        <v>APR-O2</v>
      </c>
      <c r="D108" s="334" t="s">
        <v>526</v>
      </c>
      <c r="E108" s="132" t="str">
        <f>IF(F108&lt;&gt;"",CONCATENATE(C108,"-1"),"")</f>
        <v>APR-O2-1</v>
      </c>
      <c r="F108" s="343" t="s">
        <v>527</v>
      </c>
      <c r="G108" s="343" t="s">
        <v>528</v>
      </c>
      <c r="H108" s="343" t="s">
        <v>529</v>
      </c>
      <c r="I108" s="115" t="s">
        <v>280</v>
      </c>
      <c r="J108" s="115" t="s">
        <v>265</v>
      </c>
      <c r="K108" s="124">
        <f>IFERROR(VLOOKUP(I108,'4.Criterios'!$I$6:$K$8,3,0)+VLOOKUP(J108,'4.Criterios'!$I$9:$K$10,3,0),"")</f>
        <v>0.3</v>
      </c>
      <c r="L108" s="125" t="str">
        <f>IFERROR(VLOOKUP(I108,Niveles!$H$25:$I$27,2,0),"")</f>
        <v>Probabilidad</v>
      </c>
      <c r="M108" s="346" t="s">
        <v>281</v>
      </c>
      <c r="N108" s="346" t="s">
        <v>267</v>
      </c>
      <c r="O108" s="346" t="s">
        <v>268</v>
      </c>
      <c r="P108" s="126">
        <f t="shared" si="1"/>
        <v>103</v>
      </c>
      <c r="Q108" s="127" t="str">
        <f>IFERROR(VLOOKUP(R108,'4.Criterios'!$D$5:$F$9,3,1),"")</f>
        <v>Baja</v>
      </c>
      <c r="R108" s="109">
        <f>IFERROR(IF(L108="Probabilidad",(VLOOKUP(C108,'1.MapaRiesgos'!$C$6:$Q$25,11,0)*(1-K108)),IF(L108="Impacto",VLOOKUP(C108,'1.MapaRiesgos'!$C$6:$Q$25,11,0),"")),"")</f>
        <v>0.27999999999999997</v>
      </c>
      <c r="S108" s="127" t="str">
        <f>IFERROR(VLOOKUP(T108,'4.Criterios'!$D$14:$F$18,3,1),"")</f>
        <v>Moderado</v>
      </c>
      <c r="T108" s="128">
        <f>IFERROR(IF(L108="Impacto",(VLOOKUP(C108,'1.MapaRiesgos'!$C$6:$Q$25,13,0)*(1-K108)),IF(L108="Probabilidad",VLOOKUP(C108,'1.MapaRiesgos'!$C$6:$Q$25,13,0),"")),"")</f>
        <v>0.6</v>
      </c>
      <c r="U108" s="127" t="str">
        <f>IFERROR(VLOOKUP(CONCATENATE(Q108,S108),Niveles!$B$3:$E$27,4,0),"")</f>
        <v>Moderado</v>
      </c>
      <c r="V108" s="346" t="s">
        <v>269</v>
      </c>
      <c r="W108" s="355" t="s">
        <v>530</v>
      </c>
      <c r="X108" s="355" t="s">
        <v>531</v>
      </c>
      <c r="Y108" s="348">
        <v>45473</v>
      </c>
      <c r="Z108" s="394"/>
      <c r="AA108" s="385"/>
      <c r="AB108" s="386"/>
      <c r="AC108" s="387"/>
      <c r="AD108" s="385"/>
      <c r="AE108" s="171"/>
      <c r="AF108" s="172"/>
      <c r="AG108" s="173"/>
      <c r="AH108" s="174"/>
      <c r="AI108" s="175"/>
      <c r="AJ108" s="173"/>
      <c r="AK108" s="176"/>
    </row>
    <row r="109" spans="1:37" s="160" customFormat="1" ht="123" customHeight="1" x14ac:dyDescent="0.25">
      <c r="A109" s="113">
        <v>104</v>
      </c>
      <c r="B109" s="222" t="str">
        <f>'1.MapaRiesgos'!B23</f>
        <v>Apropiación social del conocimiento y del patrimonio</v>
      </c>
      <c r="C109" s="335" t="str">
        <f>'1.MapaRiesgos'!C$23</f>
        <v>APR-O2</v>
      </c>
      <c r="D109" s="129" t="s">
        <v>532</v>
      </c>
      <c r="E109" s="321" t="str">
        <f>IF(F109&lt;&gt;"",CONCATENATE(C109,"-2"),"")</f>
        <v>APR-O2-2</v>
      </c>
      <c r="F109" s="202" t="s">
        <v>411</v>
      </c>
      <c r="G109" s="202" t="s">
        <v>533</v>
      </c>
      <c r="H109" s="202" t="s">
        <v>534</v>
      </c>
      <c r="I109" s="132" t="s">
        <v>286</v>
      </c>
      <c r="J109" s="132" t="s">
        <v>265</v>
      </c>
      <c r="K109" s="130">
        <f>IFERROR(VLOOKUP(I109,'4.Criterios'!$I$6:$K$8,3,0)+VLOOKUP(J109,'4.Criterios'!$I$9:$K$10,3,0),"")</f>
        <v>0.25</v>
      </c>
      <c r="L109" s="131" t="str">
        <f>IFERROR(VLOOKUP(I109,Niveles!$H$25:$I$27,2,0),"")</f>
        <v>Impacto</v>
      </c>
      <c r="M109" s="115" t="s">
        <v>281</v>
      </c>
      <c r="N109" s="115" t="s">
        <v>267</v>
      </c>
      <c r="O109" s="115" t="s">
        <v>268</v>
      </c>
      <c r="P109" s="132">
        <f t="shared" si="1"/>
        <v>104</v>
      </c>
      <c r="Q109" s="133" t="str">
        <f>IFERROR(VLOOKUP(R109,'4.Criterios'!$D$5:$F$9,3,1),"")</f>
        <v>Baja</v>
      </c>
      <c r="R109" s="110">
        <f>IFERROR(IF(L109="Probabilidad",(R108*(1-K109)),IF(L109="Impacto",R108,"")),"")</f>
        <v>0.27999999999999997</v>
      </c>
      <c r="S109" s="133" t="str">
        <f>IFERROR(VLOOKUP(T109,'4.Criterios'!$D$14:$F$18,3,1),"")</f>
        <v>Moderado</v>
      </c>
      <c r="T109" s="134">
        <f>IFERROR(IF(L109="Impacto",(T108*(1-K109)),IF(L109="Probabilidad",T108,"")),"")</f>
        <v>0.44999999999999996</v>
      </c>
      <c r="U109" s="133" t="str">
        <f>IFERROR(VLOOKUP(CONCATENATE(Q109,S109),Niveles!$B$3:$E$27,4,0),"")</f>
        <v>Moderado</v>
      </c>
      <c r="V109" s="115" t="s">
        <v>269</v>
      </c>
      <c r="W109" s="355" t="s">
        <v>535</v>
      </c>
      <c r="X109" s="355" t="s">
        <v>536</v>
      </c>
      <c r="Y109" s="348">
        <v>45473</v>
      </c>
      <c r="Z109" s="394"/>
      <c r="AA109" s="378"/>
      <c r="AB109" s="379"/>
      <c r="AC109" s="380"/>
      <c r="AD109" s="378"/>
      <c r="AE109" s="177"/>
      <c r="AF109" s="161"/>
      <c r="AG109" s="162"/>
      <c r="AH109" s="163"/>
      <c r="AI109" s="164"/>
      <c r="AJ109" s="162"/>
      <c r="AK109" s="165"/>
    </row>
    <row r="110" spans="1:37" s="160" customFormat="1" ht="75.75" customHeight="1" x14ac:dyDescent="0.25">
      <c r="A110" s="113">
        <v>105</v>
      </c>
      <c r="B110" s="222" t="str">
        <f>'1.MapaRiesgos'!B23</f>
        <v>Apropiación social del conocimiento y del patrimonio</v>
      </c>
      <c r="C110" s="335" t="str">
        <f>'1.MapaRiesgos'!C$23</f>
        <v>APR-O2</v>
      </c>
      <c r="D110" s="129"/>
      <c r="E110" s="321" t="str">
        <f>IF(F110&lt;&gt;"",CONCATENATE(C110,"-3"),"")</f>
        <v/>
      </c>
      <c r="F110" s="343"/>
      <c r="G110" s="343"/>
      <c r="H110" s="343"/>
      <c r="I110" s="115"/>
      <c r="J110" s="115"/>
      <c r="K110" s="130" t="str">
        <f>IFERROR(VLOOKUP(I110,'4.Criterios'!$I$6:$K$8,3,0)+VLOOKUP(J110,'4.Criterios'!$I$9:$K$10,3,0),"")</f>
        <v/>
      </c>
      <c r="L110" s="131" t="str">
        <f>IFERROR(VLOOKUP(I110,Niveles!$H$25:$I$27,2,0),"")</f>
        <v/>
      </c>
      <c r="M110" s="115"/>
      <c r="N110" s="115"/>
      <c r="O110" s="115"/>
      <c r="P110" s="132" t="str">
        <f t="shared" si="1"/>
        <v/>
      </c>
      <c r="Q110" s="133" t="str">
        <f>IFERROR(VLOOKUP(R110,'4.Criterios'!$D$5:$F$9,3,1),"")</f>
        <v/>
      </c>
      <c r="R110" s="110" t="str">
        <f>IFERROR(IF(L110="Probabilidad",(R109*(1-K110)),IF(L110="Impacto",R109,"")),"")</f>
        <v/>
      </c>
      <c r="S110" s="133" t="str">
        <f>IFERROR(VLOOKUP(T110,'4.Criterios'!$D$14:$F$18,3,1),"")</f>
        <v/>
      </c>
      <c r="T110" s="134" t="str">
        <f>IFERROR(IF(L110="Impacto",(T109*(1-K110)),IF(L110="Probabilidad",T109,"")),"")</f>
        <v/>
      </c>
      <c r="U110" s="133" t="str">
        <f>IFERROR(VLOOKUP(CONCATENATE(Q110,S110),Niveles!$B$3:$E$27,4,0),"")</f>
        <v/>
      </c>
      <c r="V110" s="115"/>
      <c r="W110" s="355"/>
      <c r="X110" s="355"/>
      <c r="Y110" s="348"/>
      <c r="Z110" s="392"/>
      <c r="AA110" s="378"/>
      <c r="AB110" s="379"/>
      <c r="AC110" s="380"/>
      <c r="AD110" s="378"/>
      <c r="AE110" s="177"/>
      <c r="AF110" s="161"/>
      <c r="AG110" s="162"/>
      <c r="AH110" s="163"/>
      <c r="AI110" s="164"/>
      <c r="AJ110" s="162"/>
      <c r="AK110" s="165"/>
    </row>
    <row r="111" spans="1:37" s="160" customFormat="1" ht="75.75" customHeight="1" x14ac:dyDescent="0.25">
      <c r="A111" s="113">
        <v>106</v>
      </c>
      <c r="B111" s="222" t="str">
        <f>'1.MapaRiesgos'!B23</f>
        <v>Apropiación social del conocimiento y del patrimonio</v>
      </c>
      <c r="C111" s="335" t="str">
        <f>'1.MapaRiesgos'!C$23</f>
        <v>APR-O2</v>
      </c>
      <c r="D111" s="129"/>
      <c r="E111" s="321" t="str">
        <f>IF(F111&lt;&gt;"",CONCATENATE(C111,"-4"),"")</f>
        <v/>
      </c>
      <c r="F111" s="343"/>
      <c r="G111" s="343"/>
      <c r="H111" s="343"/>
      <c r="I111" s="115"/>
      <c r="J111" s="115"/>
      <c r="K111" s="130" t="str">
        <f>IFERROR(VLOOKUP(I111,'4.Criterios'!$I$6:$K$8,3,0)+VLOOKUP(J111,'4.Criterios'!$I$9:$K$10,3,0),"")</f>
        <v/>
      </c>
      <c r="L111" s="131" t="str">
        <f>IFERROR(VLOOKUP(I111,Niveles!$H$25:$I$27,2,0),"")</f>
        <v/>
      </c>
      <c r="M111" s="115"/>
      <c r="N111" s="115"/>
      <c r="O111" s="115"/>
      <c r="P111" s="132" t="str">
        <f t="shared" si="1"/>
        <v/>
      </c>
      <c r="Q111" s="133" t="str">
        <f>IFERROR(VLOOKUP(R111,'4.Criterios'!$D$5:$F$9,3,1),"")</f>
        <v/>
      </c>
      <c r="R111" s="110" t="str">
        <f>IFERROR(IF(L111="Probabilidad",(R110*(1-K111)),IF(L111="Impacto",R110,"")),"")</f>
        <v/>
      </c>
      <c r="S111" s="133" t="str">
        <f>IFERROR(VLOOKUP(T111,'4.Criterios'!$D$14:$F$18,3,1),"")</f>
        <v/>
      </c>
      <c r="T111" s="134" t="str">
        <f>IFERROR(IF(L111="Impacto",(T110*(1-K111)),IF(L111="Probabilidad",T110,"")),"")</f>
        <v/>
      </c>
      <c r="U111" s="133" t="str">
        <f>IFERROR(VLOOKUP(CONCATENATE(Q111,S111),Niveles!$B$3:$E$27,4,0),"")</f>
        <v/>
      </c>
      <c r="V111" s="115"/>
      <c r="W111" s="347"/>
      <c r="X111" s="347"/>
      <c r="Y111" s="348"/>
      <c r="Z111" s="392"/>
      <c r="AA111" s="378"/>
      <c r="AB111" s="379"/>
      <c r="AC111" s="380"/>
      <c r="AD111" s="378"/>
      <c r="AE111" s="177"/>
      <c r="AF111" s="161"/>
      <c r="AG111" s="162"/>
      <c r="AH111" s="163"/>
      <c r="AI111" s="164"/>
      <c r="AJ111" s="162"/>
      <c r="AK111" s="165"/>
    </row>
    <row r="112" spans="1:37" s="160" customFormat="1" ht="75.75" customHeight="1" x14ac:dyDescent="0.25">
      <c r="A112" s="113">
        <v>107</v>
      </c>
      <c r="B112" s="222" t="str">
        <f>'1.MapaRiesgos'!B23</f>
        <v>Apropiación social del conocimiento y del patrimonio</v>
      </c>
      <c r="C112" s="335" t="str">
        <f>'1.MapaRiesgos'!C$23</f>
        <v>APR-O2</v>
      </c>
      <c r="D112" s="129"/>
      <c r="E112" s="321" t="str">
        <f>IF(F112&lt;&gt;"",CONCATENATE(C112,"-5"),"")</f>
        <v/>
      </c>
      <c r="F112" s="202"/>
      <c r="G112" s="202"/>
      <c r="H112" s="202"/>
      <c r="I112" s="132"/>
      <c r="J112" s="132"/>
      <c r="K112" s="130" t="str">
        <f>IFERROR(VLOOKUP(I112,'4.Criterios'!$I$6:$K$8,3,0)+VLOOKUP(J112,'4.Criterios'!$I$9:$K$10,3,0),"")</f>
        <v/>
      </c>
      <c r="L112" s="131" t="str">
        <f>IFERROR(VLOOKUP(I112,Niveles!$H$25:$I$27,2,0),"")</f>
        <v/>
      </c>
      <c r="M112" s="115"/>
      <c r="N112" s="115"/>
      <c r="O112" s="115"/>
      <c r="P112" s="132" t="str">
        <f t="shared" si="1"/>
        <v/>
      </c>
      <c r="Q112" s="133" t="str">
        <f>IFERROR(VLOOKUP(R112,'4.Criterios'!$D$5:$F$9,3,1),"")</f>
        <v/>
      </c>
      <c r="R112" s="110" t="str">
        <f>IFERROR(IF(L112="Probabilidad",(R111*(1-K112)),IF(L112="Impacto",R111,"")),"")</f>
        <v/>
      </c>
      <c r="S112" s="133" t="str">
        <f>IFERROR(VLOOKUP(T112,'4.Criterios'!$D$14:$F$18,3,1),"")</f>
        <v/>
      </c>
      <c r="T112" s="134" t="str">
        <f>IFERROR(IF(L112="Impacto",(T111*(1-K112)),IF(L112="Probabilidad",T111,"")),"")</f>
        <v/>
      </c>
      <c r="U112" s="133" t="str">
        <f>IFERROR(VLOOKUP(CONCATENATE(Q112,S112),Niveles!$B$3:$E$27,4,0),"")</f>
        <v/>
      </c>
      <c r="V112" s="115"/>
      <c r="W112" s="347"/>
      <c r="X112" s="347"/>
      <c r="Y112" s="348"/>
      <c r="Z112" s="392"/>
      <c r="AA112" s="378"/>
      <c r="AB112" s="379"/>
      <c r="AC112" s="380"/>
      <c r="AD112" s="378"/>
      <c r="AE112" s="177"/>
      <c r="AF112" s="161"/>
      <c r="AG112" s="162"/>
      <c r="AH112" s="163"/>
      <c r="AI112" s="164"/>
      <c r="AJ112" s="162"/>
      <c r="AK112" s="165"/>
    </row>
    <row r="113" spans="1:37" s="160" customFormat="1" ht="75.75" customHeight="1" thickBot="1" x14ac:dyDescent="0.3">
      <c r="A113" s="113">
        <v>108</v>
      </c>
      <c r="B113" s="356" t="str">
        <f>'1.MapaRiesgos'!B23</f>
        <v>Apropiación social del conocimiento y del patrimonio</v>
      </c>
      <c r="C113" s="336" t="str">
        <f>'1.MapaRiesgos'!C$23</f>
        <v>APR-O2</v>
      </c>
      <c r="D113" s="357"/>
      <c r="E113" s="337" t="str">
        <f>IF(F113&lt;&gt;"",CONCATENATE(C113,"-6"),"")</f>
        <v/>
      </c>
      <c r="F113" s="351"/>
      <c r="G113" s="351"/>
      <c r="H113" s="351"/>
      <c r="I113" s="352"/>
      <c r="J113" s="352"/>
      <c r="K113" s="358" t="str">
        <f>IFERROR(VLOOKUP(I113,'4.Criterios'!$I$6:$K$8,3,0)+VLOOKUP(J113,'4.Criterios'!$I$9:$K$10,3,0),"")</f>
        <v/>
      </c>
      <c r="L113" s="359" t="str">
        <f>IFERROR(VLOOKUP(I113,Niveles!$H$25:$I$27,2,0),"")</f>
        <v/>
      </c>
      <c r="M113" s="352"/>
      <c r="N113" s="352"/>
      <c r="O113" s="352"/>
      <c r="P113" s="135" t="str">
        <f t="shared" si="1"/>
        <v/>
      </c>
      <c r="Q113" s="136" t="str">
        <f>IFERROR(VLOOKUP(R113,'4.Criterios'!$D$5:$F$9,3,1),"")</f>
        <v/>
      </c>
      <c r="R113" s="111" t="str">
        <f>IFERROR(IF(L113="Probabilidad",(R112*(1-K113)),IF(L113="Impacto",R112,"")),"")</f>
        <v/>
      </c>
      <c r="S113" s="136" t="str">
        <f>IFERROR(VLOOKUP(T113,'4.Criterios'!$D$14:$F$18,3,1),"")</f>
        <v/>
      </c>
      <c r="T113" s="137" t="str">
        <f>IFERROR(IF(L113="Impacto",(T112*(1-K113)),IF(L113="Probabilidad",T112,"")),"")</f>
        <v/>
      </c>
      <c r="U113" s="136" t="str">
        <f>IFERROR(VLOOKUP(CONCATENATE(Q113,S113),Niveles!$B$3:$E$27,4,0),"")</f>
        <v/>
      </c>
      <c r="V113" s="352"/>
      <c r="W113" s="353"/>
      <c r="X113" s="353"/>
      <c r="Y113" s="354"/>
      <c r="Z113" s="393"/>
      <c r="AA113" s="381"/>
      <c r="AB113" s="382"/>
      <c r="AC113" s="383"/>
      <c r="AD113" s="381"/>
      <c r="AE113" s="384"/>
      <c r="AF113" s="166"/>
      <c r="AG113" s="167"/>
      <c r="AH113" s="168"/>
      <c r="AI113" s="169"/>
      <c r="AJ113" s="167"/>
      <c r="AK113" s="170"/>
    </row>
    <row r="114" spans="1:37" s="160" customFormat="1" ht="156.75" customHeight="1" x14ac:dyDescent="0.25">
      <c r="A114" s="113">
        <v>109</v>
      </c>
      <c r="B114" s="341" t="s">
        <v>152</v>
      </c>
      <c r="C114" s="333" t="str">
        <f>'1.MapaRiesgos'!C$24</f>
        <v>COM-O3</v>
      </c>
      <c r="D114" s="334" t="s">
        <v>537</v>
      </c>
      <c r="E114" s="132" t="str">
        <f>IF(F114&lt;&gt;"",CONCATENATE(C114,"-1"),"")</f>
        <v>COM-O3-1</v>
      </c>
      <c r="F114" s="343" t="s">
        <v>512</v>
      </c>
      <c r="G114" s="343" t="s">
        <v>538</v>
      </c>
      <c r="H114" s="343" t="s">
        <v>539</v>
      </c>
      <c r="I114" s="115" t="s">
        <v>286</v>
      </c>
      <c r="J114" s="115" t="s">
        <v>265</v>
      </c>
      <c r="K114" s="124">
        <f>IFERROR(VLOOKUP(I114,'4.Criterios'!$I$6:$K$8,3,0)+VLOOKUP(J114,'4.Criterios'!$I$9:$K$10,3,0),"")</f>
        <v>0.25</v>
      </c>
      <c r="L114" s="125" t="str">
        <f>IFERROR(VLOOKUP(I114,Niveles!$H$25:$I$27,2,0),"")</f>
        <v>Impacto</v>
      </c>
      <c r="M114" s="115" t="s">
        <v>281</v>
      </c>
      <c r="N114" s="115" t="s">
        <v>267</v>
      </c>
      <c r="O114" s="115" t="s">
        <v>268</v>
      </c>
      <c r="P114" s="346">
        <f>IF(Q114&lt;&gt;"",A114,"")</f>
        <v>109</v>
      </c>
      <c r="Q114" s="127" t="str">
        <f>IFERROR(VLOOKUP(R114,'4.Criterios'!$D$5:$F$9,3,1),"")</f>
        <v>Baja</v>
      </c>
      <c r="R114" s="109">
        <f>IFERROR(IF(L114="Probabilidad",(VLOOKUP(C114,'1.MapaRiesgos'!$C$6:$Q$25,11,0)*(1-K114)),IF(L114="Impacto",VLOOKUP(C114,'1.MapaRiesgos'!$C$6:$Q$25,11,0),"")),"")</f>
        <v>0.4</v>
      </c>
      <c r="S114" s="127" t="str">
        <f>IFERROR(VLOOKUP(T114,'4.Criterios'!$D$14:$F$18,3,1),"")</f>
        <v>Moderado</v>
      </c>
      <c r="T114" s="128">
        <f>IFERROR(IF(L114="Impacto",(VLOOKUP(C114,'1.MapaRiesgos'!$C$6:$Q$25,13,0)*(1-K114)),IF(L114="Probabilidad",VLOOKUP(C114,'1.MapaRiesgos'!$C$6:$Q$25,13,0),"")),"")</f>
        <v>0.60000000000000009</v>
      </c>
      <c r="U114" s="127" t="str">
        <f>IFERROR(VLOOKUP(CONCATENATE(Q114,S114),Niveles!$B$3:$E$27,4,0),"")</f>
        <v>Moderado</v>
      </c>
      <c r="V114" s="132" t="s">
        <v>269</v>
      </c>
      <c r="W114" s="201" t="s">
        <v>305</v>
      </c>
      <c r="X114" s="201" t="s">
        <v>306</v>
      </c>
      <c r="Y114" s="138">
        <v>45504</v>
      </c>
      <c r="Z114" s="394"/>
      <c r="AA114" s="385"/>
      <c r="AB114" s="386"/>
      <c r="AC114" s="171"/>
      <c r="AD114" s="385"/>
      <c r="AE114" s="171"/>
      <c r="AF114" s="172"/>
      <c r="AG114" s="173"/>
      <c r="AH114" s="174"/>
      <c r="AI114" s="175"/>
      <c r="AJ114" s="173"/>
      <c r="AK114" s="176"/>
    </row>
    <row r="115" spans="1:37" s="160" customFormat="1" ht="123" customHeight="1" x14ac:dyDescent="0.25">
      <c r="A115" s="113">
        <v>110</v>
      </c>
      <c r="B115" s="222" t="s">
        <v>152</v>
      </c>
      <c r="C115" s="335" t="str">
        <f>'1.MapaRiesgos'!C$24</f>
        <v>COM-O3</v>
      </c>
      <c r="D115" s="129"/>
      <c r="E115" s="321"/>
      <c r="F115" s="202"/>
      <c r="G115" s="202"/>
      <c r="H115" s="202"/>
      <c r="I115" s="132"/>
      <c r="J115" s="132"/>
      <c r="K115" s="130" t="str">
        <f>IFERROR(VLOOKUP(I115,'4.Criterios'!$I$6:$K$8,3,0)+VLOOKUP(J115,'4.Criterios'!$I$9:$K$10,3,0),"")</f>
        <v/>
      </c>
      <c r="L115" s="131" t="str">
        <f>IFERROR(VLOOKUP(I115,Niveles!$H$25:$I$27,2,0),"")</f>
        <v/>
      </c>
      <c r="M115" s="115"/>
      <c r="N115" s="115"/>
      <c r="O115" s="115"/>
      <c r="P115" s="115" t="str">
        <f t="shared" ref="P115:P119" si="2">IF(Q115&lt;&gt;"",A115,"")</f>
        <v/>
      </c>
      <c r="Q115" s="133" t="str">
        <f>IFERROR(VLOOKUP(R115,'4.Criterios'!$D$5:$F$9,3,1),"")</f>
        <v/>
      </c>
      <c r="R115" s="110" t="str">
        <f>IFERROR(IF(L115="Probabilidad",(R114*(1-K115)),IF(L115="Impacto",R114,"")),"")</f>
        <v/>
      </c>
      <c r="S115" s="133" t="str">
        <f>IFERROR(VLOOKUP(T115,'4.Criterios'!$D$14:$F$18,3,1),"")</f>
        <v/>
      </c>
      <c r="T115" s="134" t="str">
        <f>IFERROR(IF(L115="Impacto",(T114*(1-K115)),IF(L115="Probabilidad",T114,"")),"")</f>
        <v/>
      </c>
      <c r="U115" s="133" t="str">
        <f>IFERROR(VLOOKUP(CONCATENATE(Q115,S115),Niveles!$B$3:$E$27,4,0),"")</f>
        <v/>
      </c>
      <c r="V115" s="115"/>
      <c r="W115" s="355"/>
      <c r="X115" s="355"/>
      <c r="Y115" s="348"/>
      <c r="Z115" s="388"/>
      <c r="AA115" s="378"/>
      <c r="AB115" s="379"/>
      <c r="AC115" s="380"/>
      <c r="AD115" s="378"/>
      <c r="AE115" s="177"/>
      <c r="AF115" s="161"/>
      <c r="AG115" s="162"/>
      <c r="AH115" s="163"/>
      <c r="AI115" s="164"/>
      <c r="AJ115" s="162"/>
      <c r="AK115" s="165"/>
    </row>
    <row r="116" spans="1:37" s="160" customFormat="1" ht="75.75" customHeight="1" x14ac:dyDescent="0.25">
      <c r="A116" s="113">
        <v>111</v>
      </c>
      <c r="B116" s="222" t="s">
        <v>152</v>
      </c>
      <c r="C116" s="335" t="str">
        <f>'1.MapaRiesgos'!C$24</f>
        <v>COM-O3</v>
      </c>
      <c r="D116" s="129"/>
      <c r="E116" s="321" t="str">
        <f>IF(F116&lt;&gt;"",CONCATENATE(C116,"-3"),"")</f>
        <v/>
      </c>
      <c r="F116" s="343"/>
      <c r="G116" s="343"/>
      <c r="H116" s="343"/>
      <c r="I116" s="115"/>
      <c r="J116" s="115"/>
      <c r="K116" s="130" t="str">
        <f>IFERROR(VLOOKUP(I116,'4.Criterios'!$I$6:$K$8,3,0)+VLOOKUP(J116,'4.Criterios'!$I$9:$K$10,3,0),"")</f>
        <v/>
      </c>
      <c r="L116" s="131" t="str">
        <f>IFERROR(VLOOKUP(I116,Niveles!$H$25:$I$27,2,0),"")</f>
        <v/>
      </c>
      <c r="M116" s="115"/>
      <c r="N116" s="115"/>
      <c r="O116" s="115"/>
      <c r="P116" s="115" t="str">
        <f t="shared" si="2"/>
        <v/>
      </c>
      <c r="Q116" s="133" t="str">
        <f>IFERROR(VLOOKUP(R116,'4.Criterios'!$D$5:$F$9,3,1),"")</f>
        <v/>
      </c>
      <c r="R116" s="110" t="str">
        <f>IFERROR(IF(L116="Probabilidad",(R115*(1-K116)),IF(L116="Impacto",R115,"")),"")</f>
        <v/>
      </c>
      <c r="S116" s="133" t="str">
        <f>IFERROR(VLOOKUP(T116,'4.Criterios'!$D$14:$F$18,3,1),"")</f>
        <v/>
      </c>
      <c r="T116" s="134" t="str">
        <f>IFERROR(IF(L116="Impacto",(T115*(1-K116)),IF(L116="Probabilidad",T115,"")),"")</f>
        <v/>
      </c>
      <c r="U116" s="133" t="str">
        <f>IFERROR(VLOOKUP(CONCATENATE(Q116,S116),Niveles!$B$3:$E$27,4,0),"")</f>
        <v/>
      </c>
      <c r="V116" s="115"/>
      <c r="W116" s="355"/>
      <c r="X116" s="355"/>
      <c r="Y116" s="348"/>
      <c r="Z116" s="392"/>
      <c r="AA116" s="378"/>
      <c r="AB116" s="379"/>
      <c r="AC116" s="380"/>
      <c r="AD116" s="378"/>
      <c r="AE116" s="177"/>
      <c r="AF116" s="161"/>
      <c r="AG116" s="162"/>
      <c r="AH116" s="163"/>
      <c r="AI116" s="164"/>
      <c r="AJ116" s="162"/>
      <c r="AK116" s="165"/>
    </row>
    <row r="117" spans="1:37" s="160" customFormat="1" ht="75.75" customHeight="1" x14ac:dyDescent="0.25">
      <c r="A117" s="113">
        <v>112</v>
      </c>
      <c r="B117" s="222" t="s">
        <v>152</v>
      </c>
      <c r="C117" s="335" t="str">
        <f>'1.MapaRiesgos'!C$24</f>
        <v>COM-O3</v>
      </c>
      <c r="D117" s="129"/>
      <c r="E117" s="321" t="str">
        <f>IF(F117&lt;&gt;"",CONCATENATE(C117,"-4"),"")</f>
        <v/>
      </c>
      <c r="F117" s="343"/>
      <c r="G117" s="343"/>
      <c r="H117" s="343"/>
      <c r="I117" s="115"/>
      <c r="J117" s="115"/>
      <c r="K117" s="130" t="str">
        <f>IFERROR(VLOOKUP(I117,'4.Criterios'!$I$6:$K$8,3,0)+VLOOKUP(J117,'4.Criterios'!$I$9:$K$10,3,0),"")</f>
        <v/>
      </c>
      <c r="L117" s="131" t="str">
        <f>IFERROR(VLOOKUP(I117,Niveles!$H$25:$I$27,2,0),"")</f>
        <v/>
      </c>
      <c r="M117" s="115"/>
      <c r="N117" s="115"/>
      <c r="O117" s="115"/>
      <c r="P117" s="115" t="str">
        <f t="shared" si="2"/>
        <v/>
      </c>
      <c r="Q117" s="133" t="str">
        <f>IFERROR(VLOOKUP(R117,'4.Criterios'!$D$5:$F$9,3,1),"")</f>
        <v/>
      </c>
      <c r="R117" s="110" t="str">
        <f>IFERROR(IF(L117="Probabilidad",(R116*(1-K117)),IF(L117="Impacto",R116,"")),"")</f>
        <v/>
      </c>
      <c r="S117" s="133" t="str">
        <f>IFERROR(VLOOKUP(T117,'4.Criterios'!$D$14:$F$18,3,1),"")</f>
        <v/>
      </c>
      <c r="T117" s="134" t="str">
        <f>IFERROR(IF(L117="Impacto",(T116*(1-K117)),IF(L117="Probabilidad",T116,"")),"")</f>
        <v/>
      </c>
      <c r="U117" s="133" t="str">
        <f>IFERROR(VLOOKUP(CONCATENATE(Q117,S117),Niveles!$B$3:$E$27,4,0),"")</f>
        <v/>
      </c>
      <c r="V117" s="115"/>
      <c r="W117" s="347"/>
      <c r="X117" s="347"/>
      <c r="Y117" s="348"/>
      <c r="Z117" s="392"/>
      <c r="AA117" s="378"/>
      <c r="AB117" s="379"/>
      <c r="AC117" s="380"/>
      <c r="AD117" s="378"/>
      <c r="AE117" s="177"/>
      <c r="AF117" s="161"/>
      <c r="AG117" s="162"/>
      <c r="AH117" s="163"/>
      <c r="AI117" s="164"/>
      <c r="AJ117" s="162"/>
      <c r="AK117" s="165"/>
    </row>
    <row r="118" spans="1:37" s="160" customFormat="1" ht="75.75" customHeight="1" x14ac:dyDescent="0.25">
      <c r="A118" s="113">
        <v>113</v>
      </c>
      <c r="B118" s="222" t="s">
        <v>152</v>
      </c>
      <c r="C118" s="335" t="str">
        <f>'1.MapaRiesgos'!C$24</f>
        <v>COM-O3</v>
      </c>
      <c r="D118" s="129"/>
      <c r="E118" s="321" t="str">
        <f>IF(F118&lt;&gt;"",CONCATENATE(C118,"-5"),"")</f>
        <v/>
      </c>
      <c r="F118" s="202"/>
      <c r="G118" s="202"/>
      <c r="H118" s="202"/>
      <c r="I118" s="132"/>
      <c r="J118" s="132"/>
      <c r="K118" s="130" t="str">
        <f>IFERROR(VLOOKUP(I118,'4.Criterios'!$I$6:$K$8,3,0)+VLOOKUP(J118,'4.Criterios'!$I$9:$K$10,3,0),"")</f>
        <v/>
      </c>
      <c r="L118" s="131" t="str">
        <f>IFERROR(VLOOKUP(I118,Niveles!$H$25:$I$27,2,0),"")</f>
        <v/>
      </c>
      <c r="M118" s="115"/>
      <c r="N118" s="115"/>
      <c r="O118" s="115"/>
      <c r="P118" s="115" t="str">
        <f t="shared" si="2"/>
        <v/>
      </c>
      <c r="Q118" s="133" t="str">
        <f>IFERROR(VLOOKUP(R118,'4.Criterios'!$D$5:$F$9,3,1),"")</f>
        <v/>
      </c>
      <c r="R118" s="110" t="str">
        <f>IFERROR(IF(L118="Probabilidad",(R117*(1-K118)),IF(L118="Impacto",R117,"")),"")</f>
        <v/>
      </c>
      <c r="S118" s="133" t="str">
        <f>IFERROR(VLOOKUP(T118,'4.Criterios'!$D$14:$F$18,3,1),"")</f>
        <v/>
      </c>
      <c r="T118" s="134" t="str">
        <f>IFERROR(IF(L118="Impacto",(T117*(1-K118)),IF(L118="Probabilidad",T117,"")),"")</f>
        <v/>
      </c>
      <c r="U118" s="133" t="str">
        <f>IFERROR(VLOOKUP(CONCATENATE(Q118,S118),Niveles!$B$3:$E$27,4,0),"")</f>
        <v/>
      </c>
      <c r="V118" s="115"/>
      <c r="W118" s="347"/>
      <c r="X118" s="347"/>
      <c r="Y118" s="348"/>
      <c r="Z118" s="392"/>
      <c r="AA118" s="378"/>
      <c r="AB118" s="379"/>
      <c r="AC118" s="380"/>
      <c r="AD118" s="378"/>
      <c r="AE118" s="177"/>
      <c r="AF118" s="161"/>
      <c r="AG118" s="162"/>
      <c r="AH118" s="163"/>
      <c r="AI118" s="164"/>
      <c r="AJ118" s="162"/>
      <c r="AK118" s="165"/>
    </row>
    <row r="119" spans="1:37" s="160" customFormat="1" ht="75.75" customHeight="1" thickBot="1" x14ac:dyDescent="0.3">
      <c r="A119" s="113">
        <v>114</v>
      </c>
      <c r="B119" s="356" t="s">
        <v>152</v>
      </c>
      <c r="C119" s="336" t="str">
        <f>'1.MapaRiesgos'!C$24</f>
        <v>COM-O3</v>
      </c>
      <c r="D119" s="357"/>
      <c r="E119" s="337" t="str">
        <f>IF(F119&lt;&gt;"",CONCATENATE(C119,"-6"),"")</f>
        <v/>
      </c>
      <c r="F119" s="351"/>
      <c r="G119" s="351"/>
      <c r="H119" s="351"/>
      <c r="I119" s="352"/>
      <c r="J119" s="352"/>
      <c r="K119" s="358" t="str">
        <f>IFERROR(VLOOKUP(I119,'4.Criterios'!$I$6:$K$8,3,0)+VLOOKUP(J119,'4.Criterios'!$I$9:$K$10,3,0),"")</f>
        <v/>
      </c>
      <c r="L119" s="359" t="str">
        <f>IFERROR(VLOOKUP(I119,Niveles!$H$25:$I$27,2,0),"")</f>
        <v/>
      </c>
      <c r="M119" s="352"/>
      <c r="N119" s="352"/>
      <c r="O119" s="352"/>
      <c r="P119" s="352" t="str">
        <f t="shared" si="2"/>
        <v/>
      </c>
      <c r="Q119" s="136" t="str">
        <f>IFERROR(VLOOKUP(R119,'4.Criterios'!$D$5:$F$9,3,1),"")</f>
        <v/>
      </c>
      <c r="R119" s="111" t="str">
        <f>IFERROR(IF(L119="Probabilidad",(R118*(1-K119)),IF(L119="Impacto",R118,"")),"")</f>
        <v/>
      </c>
      <c r="S119" s="136" t="str">
        <f>IFERROR(VLOOKUP(T119,'4.Criterios'!$D$14:$F$18,3,1),"")</f>
        <v/>
      </c>
      <c r="T119" s="137" t="str">
        <f>IFERROR(IF(L119="Impacto",(T118*(1-K119)),IF(L119="Probabilidad",T118,"")),"")</f>
        <v/>
      </c>
      <c r="U119" s="136" t="str">
        <f>IFERROR(VLOOKUP(CONCATENATE(Q119,S119),Niveles!$B$3:$E$27,4,0),"")</f>
        <v/>
      </c>
      <c r="V119" s="352"/>
      <c r="W119" s="353"/>
      <c r="X119" s="353"/>
      <c r="Y119" s="354"/>
      <c r="Z119" s="393"/>
      <c r="AA119" s="381"/>
      <c r="AB119" s="382"/>
      <c r="AC119" s="383"/>
      <c r="AD119" s="381"/>
      <c r="AE119" s="384"/>
      <c r="AF119" s="166"/>
      <c r="AG119" s="167"/>
      <c r="AH119" s="168"/>
      <c r="AI119" s="169"/>
      <c r="AJ119" s="167"/>
      <c r="AK119" s="170"/>
    </row>
    <row r="120" spans="1:37" s="160" customFormat="1" ht="105" customHeight="1" x14ac:dyDescent="0.25">
      <c r="A120" s="113">
        <v>115</v>
      </c>
      <c r="B120" s="341" t="s">
        <v>215</v>
      </c>
      <c r="C120" s="333" t="str">
        <f>'1.MapaRiesgos'!C$25</f>
        <v>PRE-O2</v>
      </c>
      <c r="D120" s="334" t="s">
        <v>540</v>
      </c>
      <c r="E120" s="132" t="str">
        <f>IF(F120&lt;&gt;"",CONCATENATE(C120,"-1"),"")</f>
        <v>PRE-O2-1</v>
      </c>
      <c r="F120" s="343" t="s">
        <v>486</v>
      </c>
      <c r="G120" s="343" t="s">
        <v>541</v>
      </c>
      <c r="H120" s="343" t="s">
        <v>542</v>
      </c>
      <c r="I120" s="115" t="s">
        <v>264</v>
      </c>
      <c r="J120" s="115" t="s">
        <v>265</v>
      </c>
      <c r="K120" s="124">
        <f>IFERROR(VLOOKUP(I120,'4.Criterios'!$I$6:$K$8,3,0)+VLOOKUP(J120,'4.Criterios'!$I$9:$K$10,3,0),"")</f>
        <v>0.4</v>
      </c>
      <c r="L120" s="125" t="str">
        <f>IFERROR(VLOOKUP(I120,Niveles!$H$25:$I$27,2,0),"")</f>
        <v>Probabilidad</v>
      </c>
      <c r="M120" s="115" t="s">
        <v>281</v>
      </c>
      <c r="N120" s="115" t="s">
        <v>389</v>
      </c>
      <c r="O120" s="115" t="s">
        <v>268</v>
      </c>
      <c r="P120" s="346">
        <f>IF(Q120&lt;&gt;"",A120,"")</f>
        <v>115</v>
      </c>
      <c r="Q120" s="127" t="str">
        <f>IFERROR(VLOOKUP(R120,'4.Criterios'!$D$5:$F$9,3,1),"")</f>
        <v>Baja</v>
      </c>
      <c r="R120" s="109">
        <f>IFERROR(IF(L120="Probabilidad",(VLOOKUP(C120,'1.MapaRiesgos'!$C$6:$Q$25,11,0)*(1-K120)),IF(L120="Impacto",VLOOKUP(C120,'1.MapaRiesgos'!$C$6:$Q$25,11,0),"")),"")</f>
        <v>0.24</v>
      </c>
      <c r="S120" s="127" t="str">
        <f>IFERROR(VLOOKUP(T120,'4.Criterios'!$D$14:$F$18,3,1),"")</f>
        <v>Menor</v>
      </c>
      <c r="T120" s="128">
        <f>IFERROR(IF(L120="Impacto",(VLOOKUP(C120,'1.MapaRiesgos'!$C$6:$Q$25,13,0)*(1-K120)),IF(L120="Probabilidad",VLOOKUP(C120,'1.MapaRiesgos'!$C$6:$Q$25,13,0),"")),"")</f>
        <v>0.4</v>
      </c>
      <c r="U120" s="127" t="str">
        <f>IFERROR(VLOOKUP(CONCATENATE(Q120,S120),Niveles!$B$3:$E$27,4,0),"")</f>
        <v>Moderado</v>
      </c>
      <c r="V120" s="132"/>
      <c r="W120" s="201"/>
      <c r="X120" s="201"/>
      <c r="Y120" s="138"/>
      <c r="Z120" s="394"/>
      <c r="AA120" s="385"/>
      <c r="AB120" s="386"/>
      <c r="AC120" s="387"/>
      <c r="AD120" s="385"/>
      <c r="AE120" s="171"/>
      <c r="AF120" s="172"/>
      <c r="AG120" s="173"/>
      <c r="AH120" s="174"/>
      <c r="AI120" s="175"/>
      <c r="AJ120" s="173"/>
      <c r="AK120" s="176"/>
    </row>
    <row r="121" spans="1:37" s="160" customFormat="1" ht="123" customHeight="1" x14ac:dyDescent="0.25">
      <c r="A121" s="113">
        <v>116</v>
      </c>
      <c r="B121" s="222" t="s">
        <v>215</v>
      </c>
      <c r="C121" s="335" t="str">
        <f>'1.MapaRiesgos'!C$25</f>
        <v>PRE-O2</v>
      </c>
      <c r="D121" s="129" t="s">
        <v>543</v>
      </c>
      <c r="E121" s="321" t="str">
        <f>IF(F121&lt;&gt;"",CONCATENATE(C121,"-2"),"")</f>
        <v>PRE-O2-2</v>
      </c>
      <c r="F121" s="343" t="s">
        <v>544</v>
      </c>
      <c r="G121" s="202" t="s">
        <v>545</v>
      </c>
      <c r="H121" s="202" t="s">
        <v>546</v>
      </c>
      <c r="I121" s="132" t="s">
        <v>280</v>
      </c>
      <c r="J121" s="132" t="s">
        <v>265</v>
      </c>
      <c r="K121" s="130">
        <f>IFERROR(VLOOKUP(I121,'4.Criterios'!$I$6:$K$8,3,0)+VLOOKUP(J121,'4.Criterios'!$I$9:$K$10,3,0),"")</f>
        <v>0.3</v>
      </c>
      <c r="L121" s="131" t="str">
        <f>IFERROR(VLOOKUP(I121,Niveles!$H$25:$I$27,2,0),"")</f>
        <v>Probabilidad</v>
      </c>
      <c r="M121" s="115" t="s">
        <v>281</v>
      </c>
      <c r="N121" s="115" t="s">
        <v>389</v>
      </c>
      <c r="O121" s="115" t="s">
        <v>268</v>
      </c>
      <c r="P121" s="115">
        <f t="shared" ref="P121:P125" si="3">IF(Q121&lt;&gt;"",A121,"")</f>
        <v>116</v>
      </c>
      <c r="Q121" s="133" t="str">
        <f>IFERROR(VLOOKUP(R121,'4.Criterios'!$D$5:$F$9,3,1),"")</f>
        <v>Muy Baja</v>
      </c>
      <c r="R121" s="110">
        <f>IFERROR(IF(L121="Probabilidad",(R120*(1-K121)),IF(L121="Impacto",R120,"")),"")</f>
        <v>0.16799999999999998</v>
      </c>
      <c r="S121" s="133" t="str">
        <f>IFERROR(VLOOKUP(T121,'4.Criterios'!$D$14:$F$18,3,1),"")</f>
        <v>Menor</v>
      </c>
      <c r="T121" s="134">
        <f>IFERROR(IF(L121="Impacto",(T120*(1-K121)),IF(L121="Probabilidad",T120,"")),"")</f>
        <v>0.4</v>
      </c>
      <c r="U121" s="133" t="str">
        <f>IFERROR(VLOOKUP(CONCATENATE(Q121,S121),Niveles!$B$3:$E$27,4,0),"")</f>
        <v>Bajo</v>
      </c>
      <c r="V121" s="115"/>
      <c r="W121" s="355"/>
      <c r="X121" s="355"/>
      <c r="Y121" s="348"/>
      <c r="Z121" s="388"/>
      <c r="AA121" s="378"/>
      <c r="AB121" s="379"/>
      <c r="AC121" s="380"/>
      <c r="AD121" s="378"/>
      <c r="AE121" s="177"/>
      <c r="AF121" s="161"/>
      <c r="AG121" s="162"/>
      <c r="AH121" s="163"/>
      <c r="AI121" s="164"/>
      <c r="AJ121" s="162"/>
      <c r="AK121" s="165"/>
    </row>
    <row r="122" spans="1:37" s="160" customFormat="1" ht="75.75" customHeight="1" x14ac:dyDescent="0.25">
      <c r="A122" s="113">
        <v>117</v>
      </c>
      <c r="B122" s="222" t="s">
        <v>215</v>
      </c>
      <c r="C122" s="335" t="str">
        <f>'1.MapaRiesgos'!C$25</f>
        <v>PRE-O2</v>
      </c>
      <c r="D122" s="129" t="s">
        <v>547</v>
      </c>
      <c r="E122" s="321" t="str">
        <f>IF(F122&lt;&gt;"",CONCATENATE(C122,"-3"),"")</f>
        <v>PRE-O2-3</v>
      </c>
      <c r="F122" s="343" t="s">
        <v>486</v>
      </c>
      <c r="G122" s="343" t="s">
        <v>490</v>
      </c>
      <c r="H122" s="343" t="s">
        <v>491</v>
      </c>
      <c r="I122" s="115" t="s">
        <v>286</v>
      </c>
      <c r="J122" s="115" t="s">
        <v>265</v>
      </c>
      <c r="K122" s="130">
        <f>IFERROR(VLOOKUP(I122,'4.Criterios'!$I$6:$K$8,3,0)+VLOOKUP(J122,'4.Criterios'!$I$9:$K$10,3,0),"")</f>
        <v>0.25</v>
      </c>
      <c r="L122" s="131" t="str">
        <f>IFERROR(VLOOKUP(I122,Niveles!$H$25:$I$27,2,0),"")</f>
        <v>Impacto</v>
      </c>
      <c r="M122" s="115" t="s">
        <v>281</v>
      </c>
      <c r="N122" s="115" t="s">
        <v>267</v>
      </c>
      <c r="O122" s="115" t="s">
        <v>268</v>
      </c>
      <c r="P122" s="115">
        <f t="shared" si="3"/>
        <v>117</v>
      </c>
      <c r="Q122" s="133" t="str">
        <f>IFERROR(VLOOKUP(R122,'4.Criterios'!$D$5:$F$9,3,1),"")</f>
        <v>Muy Baja</v>
      </c>
      <c r="R122" s="110">
        <f>IFERROR(IF(L122="Probabilidad",(R121*(1-K122)),IF(L122="Impacto",R121,"")),"")</f>
        <v>0.16799999999999998</v>
      </c>
      <c r="S122" s="133" t="str">
        <f>IFERROR(VLOOKUP(T122,'4.Criterios'!$D$14:$F$18,3,1),"")</f>
        <v>Menor</v>
      </c>
      <c r="T122" s="134">
        <f>IFERROR(IF(L122="Impacto",(T121*(1-K122)),IF(L122="Probabilidad",T121,"")),"")</f>
        <v>0.30000000000000004</v>
      </c>
      <c r="U122" s="133" t="str">
        <f>IFERROR(VLOOKUP(CONCATENATE(Q122,S122),Niveles!$B$3:$E$27,4,0),"")</f>
        <v>Bajo</v>
      </c>
      <c r="V122" s="115"/>
      <c r="W122" s="355"/>
      <c r="X122" s="355"/>
      <c r="Y122" s="348"/>
      <c r="Z122" s="392"/>
      <c r="AA122" s="378"/>
      <c r="AB122" s="379"/>
      <c r="AC122" s="380"/>
      <c r="AD122" s="378"/>
      <c r="AE122" s="177"/>
      <c r="AF122" s="161"/>
      <c r="AG122" s="162"/>
      <c r="AH122" s="163"/>
      <c r="AI122" s="164"/>
      <c r="AJ122" s="162"/>
      <c r="AK122" s="165"/>
    </row>
    <row r="123" spans="1:37" s="160" customFormat="1" ht="75.75" customHeight="1" x14ac:dyDescent="0.25">
      <c r="A123" s="113">
        <v>118</v>
      </c>
      <c r="B123" s="222" t="s">
        <v>215</v>
      </c>
      <c r="C123" s="335" t="str">
        <f>'1.MapaRiesgos'!C$25</f>
        <v>PRE-O2</v>
      </c>
      <c r="D123" s="129"/>
      <c r="E123" s="321" t="str">
        <f>IF(F123&lt;&gt;"",CONCATENATE(C123,"-4"),"")</f>
        <v/>
      </c>
      <c r="F123" s="343"/>
      <c r="G123" s="343"/>
      <c r="H123" s="343"/>
      <c r="I123" s="115"/>
      <c r="J123" s="115"/>
      <c r="K123" s="130" t="str">
        <f>IFERROR(VLOOKUP(I123,'4.Criterios'!$I$6:$K$8,3,0)+VLOOKUP(J123,'4.Criterios'!$I$9:$K$10,3,0),"")</f>
        <v/>
      </c>
      <c r="L123" s="131" t="str">
        <f>IFERROR(VLOOKUP(I123,Niveles!$H$25:$I$27,2,0),"")</f>
        <v/>
      </c>
      <c r="M123" s="115"/>
      <c r="N123" s="115"/>
      <c r="O123" s="115"/>
      <c r="P123" s="115" t="str">
        <f t="shared" si="3"/>
        <v/>
      </c>
      <c r="Q123" s="133" t="str">
        <f>IFERROR(VLOOKUP(R123,'4.Criterios'!$D$5:$F$9,3,1),"")</f>
        <v/>
      </c>
      <c r="R123" s="110" t="str">
        <f>IFERROR(IF(L123="Probabilidad",(R122*(1-K123)),IF(L123="Impacto",R122,"")),"")</f>
        <v/>
      </c>
      <c r="S123" s="133" t="str">
        <f>IFERROR(VLOOKUP(T123,'4.Criterios'!$D$14:$F$18,3,1),"")</f>
        <v/>
      </c>
      <c r="T123" s="134" t="str">
        <f>IFERROR(IF(L123="Impacto",(T122*(1-K123)),IF(L123="Probabilidad",T122,"")),"")</f>
        <v/>
      </c>
      <c r="U123" s="133" t="str">
        <f>IFERROR(VLOOKUP(CONCATENATE(Q123,S123),Niveles!$B$3:$E$27,4,0),"")</f>
        <v/>
      </c>
      <c r="V123" s="115"/>
      <c r="W123" s="347"/>
      <c r="X123" s="347"/>
      <c r="Y123" s="348"/>
      <c r="Z123" s="392"/>
      <c r="AA123" s="378"/>
      <c r="AB123" s="379"/>
      <c r="AC123" s="380"/>
      <c r="AD123" s="378"/>
      <c r="AE123" s="177"/>
      <c r="AF123" s="161"/>
      <c r="AG123" s="162"/>
      <c r="AH123" s="163"/>
      <c r="AI123" s="164"/>
      <c r="AJ123" s="162"/>
      <c r="AK123" s="165"/>
    </row>
    <row r="124" spans="1:37" s="160" customFormat="1" ht="75.75" customHeight="1" x14ac:dyDescent="0.25">
      <c r="A124" s="113">
        <v>119</v>
      </c>
      <c r="B124" s="222" t="s">
        <v>215</v>
      </c>
      <c r="C124" s="335" t="str">
        <f>'1.MapaRiesgos'!C$25</f>
        <v>PRE-O2</v>
      </c>
      <c r="D124" s="129"/>
      <c r="E124" s="321" t="str">
        <f>IF(F124&lt;&gt;"",CONCATENATE(C124,"-5"),"")</f>
        <v/>
      </c>
      <c r="F124" s="202"/>
      <c r="G124" s="202"/>
      <c r="H124" s="202"/>
      <c r="I124" s="132"/>
      <c r="J124" s="132"/>
      <c r="K124" s="130" t="str">
        <f>IFERROR(VLOOKUP(I124,'4.Criterios'!$I$6:$K$8,3,0)+VLOOKUP(J124,'4.Criterios'!$I$9:$K$10,3,0),"")</f>
        <v/>
      </c>
      <c r="L124" s="131" t="str">
        <f>IFERROR(VLOOKUP(I124,Niveles!$H$25:$I$27,2,0),"")</f>
        <v/>
      </c>
      <c r="M124" s="115"/>
      <c r="N124" s="115"/>
      <c r="O124" s="115"/>
      <c r="P124" s="115" t="str">
        <f t="shared" si="3"/>
        <v/>
      </c>
      <c r="Q124" s="133" t="str">
        <f>IFERROR(VLOOKUP(R124,'4.Criterios'!$D$5:$F$9,3,1),"")</f>
        <v/>
      </c>
      <c r="R124" s="110" t="str">
        <f>IFERROR(IF(L124="Probabilidad",(R123*(1-K124)),IF(L124="Impacto",R123,"")),"")</f>
        <v/>
      </c>
      <c r="S124" s="133" t="str">
        <f>IFERROR(VLOOKUP(T124,'4.Criterios'!$D$14:$F$18,3,1),"")</f>
        <v/>
      </c>
      <c r="T124" s="134" t="str">
        <f>IFERROR(IF(L124="Impacto",(T123*(1-K124)),IF(L124="Probabilidad",T123,"")),"")</f>
        <v/>
      </c>
      <c r="U124" s="133" t="str">
        <f>IFERROR(VLOOKUP(CONCATENATE(Q124,S124),Niveles!$B$3:$E$27,4,0),"")</f>
        <v/>
      </c>
      <c r="V124" s="115"/>
      <c r="W124" s="347"/>
      <c r="X124" s="347"/>
      <c r="Y124" s="348"/>
      <c r="Z124" s="392"/>
      <c r="AA124" s="378"/>
      <c r="AB124" s="379"/>
      <c r="AC124" s="380"/>
      <c r="AD124" s="378"/>
      <c r="AE124" s="177"/>
      <c r="AF124" s="161"/>
      <c r="AG124" s="162"/>
      <c r="AH124" s="163"/>
      <c r="AI124" s="164"/>
      <c r="AJ124" s="162"/>
      <c r="AK124" s="165"/>
    </row>
    <row r="125" spans="1:37" s="160" customFormat="1" ht="75.75" customHeight="1" thickBot="1" x14ac:dyDescent="0.3">
      <c r="A125" s="113">
        <v>120</v>
      </c>
      <c r="B125" s="356" t="s">
        <v>215</v>
      </c>
      <c r="C125" s="336" t="str">
        <f>'1.MapaRiesgos'!C$25</f>
        <v>PRE-O2</v>
      </c>
      <c r="D125" s="357"/>
      <c r="E125" s="337" t="str">
        <f>IF(F125&lt;&gt;"",CONCATENATE(C125,"-6"),"")</f>
        <v/>
      </c>
      <c r="F125" s="351"/>
      <c r="G125" s="351"/>
      <c r="H125" s="351"/>
      <c r="I125" s="352"/>
      <c r="J125" s="352"/>
      <c r="K125" s="358" t="str">
        <f>IFERROR(VLOOKUP(I125,'4.Criterios'!$I$6:$K$8,3,0)+VLOOKUP(J125,'4.Criterios'!$I$9:$K$10,3,0),"")</f>
        <v/>
      </c>
      <c r="L125" s="359" t="str">
        <f>IFERROR(VLOOKUP(I125,Niveles!$H$25:$I$27,2,0),"")</f>
        <v/>
      </c>
      <c r="M125" s="352"/>
      <c r="N125" s="352"/>
      <c r="O125" s="352"/>
      <c r="P125" s="352" t="str">
        <f t="shared" si="3"/>
        <v/>
      </c>
      <c r="Q125" s="136" t="str">
        <f>IFERROR(VLOOKUP(R125,'4.Criterios'!$D$5:$F$9,3,1),"")</f>
        <v/>
      </c>
      <c r="R125" s="111" t="str">
        <f>IFERROR(IF(L125="Probabilidad",(R124*(1-K125)),IF(L125="Impacto",R124,"")),"")</f>
        <v/>
      </c>
      <c r="S125" s="136" t="str">
        <f>IFERROR(VLOOKUP(T125,'4.Criterios'!$D$14:$F$18,3,1),"")</f>
        <v/>
      </c>
      <c r="T125" s="137" t="str">
        <f>IFERROR(IF(L125="Impacto",(T124*(1-K125)),IF(L125="Probabilidad",T124,"")),"")</f>
        <v/>
      </c>
      <c r="U125" s="136" t="str">
        <f>IFERROR(VLOOKUP(CONCATENATE(Q125,S125),Niveles!$B$3:$E$27,4,0),"")</f>
        <v/>
      </c>
      <c r="V125" s="352"/>
      <c r="W125" s="353"/>
      <c r="X125" s="353"/>
      <c r="Y125" s="354"/>
      <c r="Z125" s="393"/>
      <c r="AA125" s="381"/>
      <c r="AB125" s="382"/>
      <c r="AC125" s="383"/>
      <c r="AD125" s="381"/>
      <c r="AE125" s="384"/>
      <c r="AF125" s="166"/>
      <c r="AG125" s="167"/>
      <c r="AH125" s="168"/>
      <c r="AI125" s="169"/>
      <c r="AJ125" s="167"/>
      <c r="AK125" s="170"/>
    </row>
  </sheetData>
  <sheetProtection autoFilter="0"/>
  <protectedRanges>
    <protectedRange algorithmName="SHA-512" hashValue="2cwbXB1gfNhyd5Qi8ruJz6rElyNwycdmu2HsCFMx6fFUmYYmerO60AdODHu+YaertFqS74i3wVGprsFU/7ec5g==" saltValue="aGitTY3u+C7UOW2L9nQYFw==" spinCount="100000" sqref="F102:H103 F108:H108 F114:H114 G120:H120" name="Rango1_1"/>
  </protectedRanges>
  <autoFilter ref="A5:AZ125" xr:uid="{78ACAE8B-0CB6-4178-9745-C3CA7DCD1497}"/>
  <dataConsolidate/>
  <mergeCells count="21">
    <mergeCell ref="AF2:AK2"/>
    <mergeCell ref="AF3:AK3"/>
    <mergeCell ref="AG4:AI4"/>
    <mergeCell ref="Z3:AE3"/>
    <mergeCell ref="Z4:AC4"/>
    <mergeCell ref="AD4:AE4"/>
    <mergeCell ref="AJ4:AK4"/>
    <mergeCell ref="B2:B4"/>
    <mergeCell ref="Q2:U2"/>
    <mergeCell ref="V2:Y2"/>
    <mergeCell ref="E4:H4"/>
    <mergeCell ref="I4:L4"/>
    <mergeCell ref="M4:O4"/>
    <mergeCell ref="C3:D3"/>
    <mergeCell ref="C4:D4"/>
    <mergeCell ref="E3:O3"/>
    <mergeCell ref="V3:Y3"/>
    <mergeCell ref="W4:Y4"/>
    <mergeCell ref="C2:O2"/>
    <mergeCell ref="P3:U3"/>
    <mergeCell ref="P4:U4"/>
  </mergeCells>
  <phoneticPr fontId="43" type="noConversion"/>
  <dataValidations count="11">
    <dataValidation type="list" allowBlank="1" showInputMessage="1" showErrorMessage="1" sqref="AB54:AB56" xr:uid="{99EFF5FC-E687-4192-B2C7-4232734B0223}">
      <formula1>"En curso,Finalizada,Vencida"</formula1>
    </dataValidation>
    <dataValidation type="list" allowBlank="1" showInputMessage="1" showErrorMessage="1" sqref="V6:V47 V49:V125" xr:uid="{607A688E-208A-46AA-8BAE-33D3240FB3C8}">
      <formula1>"Aceptar,Evitar,Reducir (compartir),Reducir (mitigar)"</formula1>
    </dataValidation>
    <dataValidation allowBlank="1" showInputMessage="1" showErrorMessage="1" error="Recuerde que las acciones se generan bajo la medida de mitigar el riesgo" sqref="W47:X47 X8:X11 W49:X53 X68:X71 X29 W85:X89 W91:X95 X98:X101 X38:X41 W31:X35 W104:W107 W17:X17 W7:W11 V48 W19 W97:W101 W103:X103 W37:W41 W121:W125 W74:X77 X26 W79 W80:X83 W26:W29 W67:W71 X105:X107 X22:X24 W22:W23 W55:X65 X111:X113 W109:W113 X117:X119 W115:W119 X123:X125 W73 Z72:AC90 AD14:AD53 AD6:AD12 AE52:AE59 AC53 Z13:Z69 AD55:AD59 Z71:AA71 AA13:AB53 AC56:AC71 AA56:AA70 AB58:AB71 AD62:AE90 Z6:AB12 AC6:AC51 AE6:AE50 Z93:AE125" xr:uid="{D2024008-09A0-474C-B90B-0C48F2171C74}"/>
    <dataValidation type="date" allowBlank="1" showInputMessage="1" showErrorMessage="1" sqref="Y73" xr:uid="{2AF91667-6994-41DF-B80F-54643F95179C}">
      <formula1>44197</formula1>
      <formula2>47818</formula2>
    </dataValidation>
    <dataValidation type="list" allowBlank="1" showInputMessage="1" showErrorMessage="1" sqref="AJ6:AJ125" xr:uid="{723B3BCF-9533-437F-8FC9-5409DF6F8564}">
      <formula1>"SI,NO"</formula1>
    </dataValidation>
    <dataValidation type="list" allowBlank="1" showInputMessage="1" showErrorMessage="1" sqref="AF6:AI125" xr:uid="{C1787701-0407-431B-8CC4-7ACDA23575A3}">
      <formula1>"SI,Parcialmente,NO"</formula1>
    </dataValidation>
    <dataValidation type="list" allowBlank="1" showInputMessage="1" showErrorMessage="1" sqref="J6:J125" xr:uid="{B95AD12A-F53F-4DAA-A79F-7A46B865091F}">
      <formula1>"Automático,Manual"</formula1>
    </dataValidation>
    <dataValidation type="list" allowBlank="1" showInputMessage="1" showErrorMessage="1" sqref="I6:I125" xr:uid="{38A180EB-F499-4C4A-8C73-7EECF9A8D2BE}">
      <formula1>"Correctivo,Detectivo,Preventivo"</formula1>
    </dataValidation>
    <dataValidation type="list" allowBlank="1" showInputMessage="1" showErrorMessage="1" sqref="O6:O125" xr:uid="{A7C27E9B-F330-4945-A614-A3880C778461}">
      <formula1>"Con registro,Sin registro"</formula1>
    </dataValidation>
    <dataValidation type="list" allowBlank="1" showInputMessage="1" showErrorMessage="1" sqref="N6:N125" xr:uid="{4F30F0A5-6987-49AF-B419-13D14649599C}">
      <formula1>"Aleatoria,Continua"</formula1>
    </dataValidation>
    <dataValidation type="list" allowBlank="1" showInputMessage="1" showErrorMessage="1" sqref="M6:M125" xr:uid="{DB38421D-3E72-421E-944F-3C730C4F75DA}">
      <formula1>"Documentado,Sin documentar"</formula1>
    </dataValidation>
  </dataValidations>
  <pageMargins left="0.7" right="0.7" top="0.75" bottom="0.75" header="0.3" footer="0.3"/>
  <pageSetup orientation="portrait" r:id="rId1"/>
  <ignoredErrors>
    <ignoredError sqref="P103:P107 L96:L101 P96:P101 P48 K96:K101" unlockedFormula="1"/>
  </ignoredErrors>
  <drawing r:id="rId2"/>
  <extLst>
    <ext xmlns:x14="http://schemas.microsoft.com/office/spreadsheetml/2009/9/main" uri="{78C0D931-6437-407d-A8EE-F0AAD7539E65}">
      <x14:conditionalFormattings>
        <x14:conditionalFormatting xmlns:xm="http://schemas.microsoft.com/office/excel/2006/main">
          <x14:cfRule type="cellIs" priority="1" operator="equal" id="{C6952D9D-B001-4781-99EE-E61CE2EBFC30}">
            <xm:f>Niveles!$I$7</xm:f>
            <x14:dxf>
              <fill>
                <patternFill>
                  <bgColor theme="8" tint="0.39994506668294322"/>
                </patternFill>
              </fill>
            </x14:dxf>
          </x14:cfRule>
          <x14:cfRule type="cellIs" priority="2" operator="equal" id="{F74D1F39-CADE-44FC-BFB8-F5F46F073B08}">
            <xm:f>Niveles!$I$6</xm:f>
            <x14:dxf>
              <fill>
                <patternFill>
                  <bgColor rgb="FFCCFFCC"/>
                </patternFill>
              </fill>
            </x14:dxf>
          </x14:cfRule>
          <x14:cfRule type="cellIs" priority="3" operator="equal" id="{A7E854B3-6DCC-43A3-834A-00DBE06DB149}">
            <xm:f>Niveles!$I$5</xm:f>
            <x14:dxf>
              <fill>
                <patternFill>
                  <bgColor rgb="FFFFFF99"/>
                </patternFill>
              </fill>
            </x14:dxf>
          </x14:cfRule>
          <x14:cfRule type="cellIs" priority="4" operator="equal" id="{B8E06A00-32B4-46F0-92CC-A58F07BD6F70}">
            <xm:f>Niveles!$I$4</xm:f>
            <x14:dxf>
              <fill>
                <patternFill>
                  <bgColor theme="9" tint="0.39994506668294322"/>
                </patternFill>
              </fill>
            </x14:dxf>
          </x14:cfRule>
          <x14:cfRule type="cellIs" priority="5" operator="equal" id="{71CA2C2A-31A1-4B6D-A4ED-5A43D2D6F109}">
            <xm:f>Niveles!$I$3</xm:f>
            <x14:dxf>
              <fill>
                <patternFill>
                  <bgColor theme="5" tint="0.39994506668294322"/>
                </patternFill>
              </fill>
            </x14:dxf>
          </x14:cfRule>
          <xm:sqref>Q6:Q125</xm:sqref>
        </x14:conditionalFormatting>
        <x14:conditionalFormatting xmlns:xm="http://schemas.microsoft.com/office/excel/2006/main">
          <x14:cfRule type="cellIs" priority="6" operator="equal" id="{E3CD383F-6318-4905-9E8C-979D31993F69}">
            <xm:f>Niveles!$J$8</xm:f>
            <x14:dxf>
              <fill>
                <patternFill>
                  <bgColor theme="8" tint="0.39994506668294322"/>
                </patternFill>
              </fill>
            </x14:dxf>
          </x14:cfRule>
          <x14:cfRule type="cellIs" priority="7" operator="equal" id="{D73EAB61-C41D-479A-A456-B49FF7E89DF6}">
            <xm:f>Niveles!$K$8</xm:f>
            <x14:dxf>
              <fill>
                <patternFill>
                  <bgColor rgb="FFCCFFCC"/>
                </patternFill>
              </fill>
            </x14:dxf>
          </x14:cfRule>
          <x14:cfRule type="cellIs" priority="8" operator="equal" id="{6EBE9A18-767F-4B0B-81E9-F7FA9DDF7C8C}">
            <xm:f>Niveles!$L$8</xm:f>
            <x14:dxf>
              <fill>
                <patternFill>
                  <bgColor rgb="FFFFFF99"/>
                </patternFill>
              </fill>
            </x14:dxf>
          </x14:cfRule>
          <x14:cfRule type="cellIs" priority="9" operator="equal" id="{3F07E4C7-A4D9-4269-88AD-914E8C007540}">
            <xm:f>Niveles!$M$8</xm:f>
            <x14:dxf>
              <fill>
                <patternFill>
                  <bgColor theme="9" tint="0.39994506668294322"/>
                </patternFill>
              </fill>
            </x14:dxf>
          </x14:cfRule>
          <x14:cfRule type="cellIs" priority="10" operator="equal" id="{91A8F33C-07FB-4151-8FA5-D7C11134B30C}">
            <xm:f>Niveles!$N$8</xm:f>
            <x14:dxf>
              <fill>
                <patternFill>
                  <bgColor theme="5" tint="0.39994506668294322"/>
                </patternFill>
              </fill>
            </x14:dxf>
          </x14:cfRule>
          <xm:sqref>S6:S125</xm:sqref>
        </x14:conditionalFormatting>
        <x14:conditionalFormatting xmlns:xm="http://schemas.microsoft.com/office/excel/2006/main">
          <x14:cfRule type="cellIs" priority="11" operator="equal" id="{77917D4E-6AC6-4430-A0AB-BE1B5DC41670}">
            <xm:f>Niveles!$N$20</xm:f>
            <x14:dxf>
              <fill>
                <patternFill>
                  <bgColor rgb="FFCCFFCC"/>
                </patternFill>
              </fill>
            </x14:dxf>
          </x14:cfRule>
          <x14:cfRule type="cellIs" priority="12" operator="equal" id="{E79C4ABD-4C9A-455E-9926-2745E04A3A01}">
            <xm:f>Niveles!$N$21</xm:f>
            <x14:dxf>
              <fill>
                <patternFill>
                  <bgColor rgb="FFFFFF99"/>
                </patternFill>
              </fill>
            </x14:dxf>
          </x14:cfRule>
          <x14:cfRule type="cellIs" priority="13" operator="equal" id="{9B9ED93F-99F1-4CDC-80C4-BC8BD3E3471E}">
            <xm:f>Niveles!$N$22</xm:f>
            <x14:dxf>
              <fill>
                <patternFill>
                  <bgColor theme="9" tint="0.39994506668294322"/>
                </patternFill>
              </fill>
            </x14:dxf>
          </x14:cfRule>
          <x14:cfRule type="cellIs" priority="14" operator="equal" id="{1FE097AC-C56E-4D0E-81FC-39AEBAB1C3AE}">
            <xm:f>Niveles!$N$23</xm:f>
            <x14:dxf>
              <fill>
                <patternFill>
                  <bgColor theme="5" tint="0.39994506668294322"/>
                </patternFill>
              </fill>
            </x14:dxf>
          </x14:cfRule>
          <xm:sqref>U6:U125</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Recuerde que las acciones se generan bajo la medida de mitigar el riesgo" xr:uid="{45BA00FF-CDF5-4A23-B4AA-18E0C3DBE006}">
          <x14:formula1>
            <xm:f>IF(OR(#REF!=Niveles!#REF!,#REF!=Niveles!#REF!,#REF!=Niveles!#REF!),ISBLANK(#REF!),ISTEXT(#REF!))</xm:f>
          </x14:formula1>
          <xm:sqref>AK43:AK53 AK6:AK41 AK60:AK77 AK84:AK125</xm:sqref>
        </x14:dataValidation>
        <x14:dataValidation type="list" allowBlank="1" showInputMessage="1" showErrorMessage="1" xr:uid="{7D4BCFF8-C58F-473E-9247-670EB228D75F}">
          <x14:formula1>
            <xm:f>Niveles!$P$29:$P$41</xm:f>
          </x14:formula1>
          <xm:sqref>B6:B125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tabColor rgb="FF00B050"/>
  </sheetPr>
  <dimension ref="A2:BB95"/>
  <sheetViews>
    <sheetView showGridLines="0" topLeftCell="A29" zoomScale="70" zoomScaleNormal="70" workbookViewId="0">
      <selection activeCell="D7" sqref="D7"/>
    </sheetView>
  </sheetViews>
  <sheetFormatPr baseColWidth="10" defaultColWidth="11.42578125" defaultRowHeight="16.5" x14ac:dyDescent="0.25"/>
  <cols>
    <col min="1" max="1" width="4.42578125" style="79" customWidth="1"/>
    <col min="2" max="2" width="7.85546875" style="79" customWidth="1"/>
    <col min="3" max="3" width="11.85546875" style="79" bestFit="1" customWidth="1"/>
    <col min="4" max="8" width="24.85546875" style="79" customWidth="1"/>
    <col min="9" max="9" width="3.85546875" style="79" customWidth="1"/>
    <col min="10" max="10" width="49.85546875" style="79" customWidth="1"/>
    <col min="11" max="16384" width="11.42578125" style="79"/>
  </cols>
  <sheetData>
    <row r="2" spans="1:54" ht="34.5" thickBot="1" x14ac:dyDescent="0.3">
      <c r="A2" s="90"/>
      <c r="B2" s="514" t="s">
        <v>563</v>
      </c>
      <c r="C2" s="514"/>
      <c r="D2" s="514"/>
      <c r="E2" s="514"/>
      <c r="F2" s="514"/>
      <c r="G2" s="514"/>
      <c r="H2" s="514"/>
      <c r="I2" s="91"/>
      <c r="J2" s="92" t="s">
        <v>564</v>
      </c>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row>
    <row r="3" spans="1:54" ht="41.25" thickBot="1" x14ac:dyDescent="0.3">
      <c r="A3" s="90"/>
      <c r="B3" s="512" t="s">
        <v>398</v>
      </c>
      <c r="C3" s="93" t="s">
        <v>565</v>
      </c>
      <c r="D3" s="36" t="e">
        <f>INDEX(Posición!$D$56:$AB$56,MATCH(Niveles!J3,Posición!$D$5:$AB$5,0))</f>
        <v>#REF!</v>
      </c>
      <c r="E3" s="36" t="e">
        <f>INDEX(Posición!$D$56:$AB$56,MATCH(Niveles!K3,Posición!$D$5:$AB$5,0))</f>
        <v>#REF!</v>
      </c>
      <c r="F3" s="36" t="e">
        <f>INDEX(Posición!$D$56:$AB$56,MATCH(Niveles!L3,Posición!$D$5:$AB$5,0))</f>
        <v>#REF!</v>
      </c>
      <c r="G3" s="36" t="e">
        <f>INDEX(Posición!$D$56:$AB$56,MATCH(Niveles!M3,Posición!$D$5:$AB$5,0))</f>
        <v>#REF!</v>
      </c>
      <c r="H3" s="37" t="e">
        <f>INDEX(Posición!$D$56:$AB$56,MATCH(Niveles!N3,Posición!$D$5:$AB$5,0))</f>
        <v>#REF!</v>
      </c>
      <c r="J3" s="94" t="s">
        <v>566</v>
      </c>
      <c r="K3" s="90"/>
      <c r="L3" s="90"/>
      <c r="M3" s="90"/>
      <c r="N3" s="90"/>
      <c r="O3" s="90"/>
      <c r="P3" s="90"/>
      <c r="Q3" s="90"/>
      <c r="R3" s="90"/>
      <c r="S3" s="90"/>
      <c r="T3" s="90"/>
      <c r="U3" s="90"/>
      <c r="V3" s="90"/>
      <c r="W3" s="90"/>
      <c r="X3" s="90"/>
      <c r="Y3" s="90"/>
      <c r="Z3" s="90"/>
      <c r="AA3" s="90"/>
      <c r="AB3" s="90"/>
      <c r="AC3" s="90"/>
      <c r="AD3" s="90"/>
      <c r="AE3" s="90"/>
      <c r="AF3" s="90"/>
      <c r="AG3" s="90"/>
      <c r="AH3" s="90"/>
      <c r="AI3" s="90"/>
    </row>
    <row r="4" spans="1:54" ht="41.25" thickBot="1" x14ac:dyDescent="0.3">
      <c r="A4" s="90"/>
      <c r="B4" s="512"/>
      <c r="C4" s="93" t="s">
        <v>567</v>
      </c>
      <c r="D4" s="38" t="e">
        <f>INDEX(Posición!$D$56:$AB$56,MATCH(Niveles!J4,Posición!$D$5:$AB$5,0))</f>
        <v>#REF!</v>
      </c>
      <c r="E4" s="38" t="e">
        <f>INDEX(Posición!$D$56:$AB$56,MATCH(Niveles!K4,Posición!$D$5:$AB$5,0))</f>
        <v>#REF!</v>
      </c>
      <c r="F4" s="36" t="e">
        <f>INDEX(Posición!$D$56:$AB$56,MATCH(Niveles!L4,Posición!$D$5:$AB$5,0))</f>
        <v>#REF!</v>
      </c>
      <c r="G4" s="36" t="e">
        <f>INDEX(Posición!$D$56:$AB$56,MATCH(Niveles!M4,Posición!$D$5:$AB$5,0))</f>
        <v>#REF!</v>
      </c>
      <c r="H4" s="37" t="e">
        <f>INDEX(Posición!$D$56:$AB$56,MATCH(Niveles!N4,Posición!$D$5:$AB$5,0))</f>
        <v>#REF!</v>
      </c>
      <c r="I4" s="90"/>
      <c r="J4" s="95" t="s">
        <v>568</v>
      </c>
      <c r="K4" s="90"/>
      <c r="L4" s="90"/>
      <c r="M4" s="90"/>
      <c r="N4" s="90"/>
      <c r="O4" s="90"/>
      <c r="P4" s="90"/>
      <c r="Q4" s="90"/>
      <c r="R4" s="90"/>
      <c r="S4" s="90"/>
      <c r="T4" s="90"/>
      <c r="U4" s="90"/>
      <c r="V4" s="90"/>
      <c r="W4" s="90"/>
      <c r="X4" s="90"/>
      <c r="Y4" s="90"/>
      <c r="Z4" s="90"/>
      <c r="AA4" s="90"/>
      <c r="AB4" s="90"/>
      <c r="AC4" s="90"/>
      <c r="AD4" s="90"/>
      <c r="AE4" s="90"/>
      <c r="AF4" s="90"/>
      <c r="AG4" s="90"/>
      <c r="AH4" s="90"/>
      <c r="AI4" s="90"/>
    </row>
    <row r="5" spans="1:54" ht="59.1" customHeight="1" thickBot="1" x14ac:dyDescent="0.3">
      <c r="A5" s="90"/>
      <c r="B5" s="512"/>
      <c r="C5" s="93" t="s">
        <v>569</v>
      </c>
      <c r="D5" s="38" t="e">
        <f>INDEX(Posición!$D$56:$AB$56,MATCH(Niveles!J5,Posición!$D$5:$AB$5,0))</f>
        <v>#REF!</v>
      </c>
      <c r="E5" s="38" t="e">
        <f>INDEX(Posición!$D$56:$AB$56,MATCH(Niveles!K5,Posición!$D$5:$AB$5,0))</f>
        <v>#REF!</v>
      </c>
      <c r="F5" s="38" t="e">
        <f>INDEX(Posición!$D$56:$AB$56,MATCH(Niveles!L5,Posición!$D$5:$AB$5,0))</f>
        <v>#REF!</v>
      </c>
      <c r="G5" s="36" t="e">
        <f>INDEX(Posición!$D$56:$AB$56,MATCH(Niveles!M5,Posición!$D$5:$AB$5,0))</f>
        <v>#REF!</v>
      </c>
      <c r="H5" s="37" t="e">
        <f>INDEX(Posición!$D$56:$AB$56,MATCH(Niveles!N5,Posición!$D$5:$AB$5,0))</f>
        <v>#REF!</v>
      </c>
      <c r="I5" s="90"/>
      <c r="J5" s="96" t="s">
        <v>570</v>
      </c>
      <c r="K5" s="90"/>
      <c r="L5" s="90"/>
      <c r="M5" s="90"/>
      <c r="N5" s="90"/>
      <c r="O5" s="90"/>
      <c r="P5" s="90"/>
      <c r="Q5" s="90"/>
      <c r="R5" s="90"/>
      <c r="S5" s="90"/>
      <c r="T5" s="90"/>
      <c r="U5" s="90"/>
      <c r="V5" s="90"/>
      <c r="W5" s="90"/>
      <c r="X5" s="90"/>
      <c r="Y5" s="90"/>
      <c r="Z5" s="90"/>
      <c r="AA5" s="90"/>
      <c r="AB5" s="90"/>
      <c r="AC5" s="90"/>
      <c r="AD5" s="90"/>
      <c r="AE5" s="90"/>
      <c r="AF5" s="90"/>
      <c r="AG5" s="90"/>
      <c r="AH5" s="90"/>
      <c r="AI5" s="90"/>
    </row>
    <row r="6" spans="1:54" ht="54" customHeight="1" thickBot="1" x14ac:dyDescent="0.3">
      <c r="A6" s="90"/>
      <c r="B6" s="512"/>
      <c r="C6" s="93" t="s">
        <v>571</v>
      </c>
      <c r="D6" s="39" t="e">
        <f>INDEX(Posición!$D$56:$AB$56,MATCH(Niveles!J6,Posición!$D$5:$AB$5,0))</f>
        <v>#REF!</v>
      </c>
      <c r="E6" s="38" t="e">
        <f>INDEX(Posición!$D$56:$AB$56,MATCH(Niveles!K6,Posición!$D$5:$AB$5,0))</f>
        <v>#REF!</v>
      </c>
      <c r="F6" s="38" t="e">
        <f>INDEX(Posición!$D$56:$AB$56,MATCH(Niveles!L6,Posición!$D$5:$AB$5,0))</f>
        <v>#REF!</v>
      </c>
      <c r="G6" s="36" t="e">
        <f>INDEX(Posición!$D$56:$AB$56,MATCH(Niveles!M6,Posición!$D$5:$AB$5,0))</f>
        <v>#REF!</v>
      </c>
      <c r="H6" s="37" t="e">
        <f>INDEX(Posición!$D$56:$AB$56,MATCH(Niveles!N6,Posición!$D$5:$AB$5,0))</f>
        <v>#REF!</v>
      </c>
      <c r="I6" s="90"/>
      <c r="J6" s="97" t="s">
        <v>572</v>
      </c>
      <c r="K6" s="90"/>
      <c r="L6" s="90"/>
      <c r="M6" s="90"/>
      <c r="N6" s="90"/>
      <c r="O6" s="90"/>
      <c r="P6" s="90"/>
      <c r="Q6" s="90"/>
      <c r="R6" s="90"/>
      <c r="S6" s="90"/>
      <c r="T6" s="90"/>
      <c r="U6" s="90"/>
      <c r="V6" s="90"/>
      <c r="W6" s="90"/>
      <c r="X6" s="90"/>
      <c r="Y6" s="90"/>
      <c r="Z6" s="90"/>
      <c r="AA6" s="90"/>
      <c r="AB6" s="90"/>
      <c r="AC6" s="90"/>
      <c r="AD6" s="90"/>
      <c r="AE6" s="90"/>
      <c r="AF6" s="90"/>
      <c r="AG6" s="90"/>
      <c r="AH6" s="90"/>
      <c r="AI6" s="90"/>
    </row>
    <row r="7" spans="1:54" ht="41.25" thickBot="1" x14ac:dyDescent="0.3">
      <c r="A7" s="90"/>
      <c r="B7" s="512"/>
      <c r="C7" s="93" t="s">
        <v>573</v>
      </c>
      <c r="D7" s="39" t="e">
        <f>INDEX(Posición!$D$56:$AB$56,MATCH(Niveles!J7,Posición!$D$5:$AB$5,0))</f>
        <v>#REF!</v>
      </c>
      <c r="E7" s="39" t="e">
        <f>INDEX(Posición!$D$56:$AB$56,MATCH(Niveles!K7,Posición!$D$5:$AB$5,0))</f>
        <v>#REF!</v>
      </c>
      <c r="F7" s="38" t="e">
        <f>INDEX(Posición!$D$56:$AB$56,MATCH(Niveles!L7,Posición!$D$5:$AB$5,0))</f>
        <v>#REF!</v>
      </c>
      <c r="G7" s="36" t="e">
        <f>INDEX(Posición!$D$56:$AB$56,MATCH(Niveles!M7,Posición!$D$5:$AB$5,0))</f>
        <v>#REF!</v>
      </c>
      <c r="H7" s="37" t="e">
        <f>INDEX(Posición!$D$56:$AB$56,MATCH(Niveles!N7,Posición!$D$5:$AB$5,0))</f>
        <v>#REF!</v>
      </c>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row>
    <row r="8" spans="1:54" ht="41.25" thickBot="1" x14ac:dyDescent="0.3">
      <c r="A8" s="90"/>
      <c r="B8" s="90"/>
      <c r="C8" s="90"/>
      <c r="D8" s="93" t="s">
        <v>574</v>
      </c>
      <c r="E8" s="93" t="s">
        <v>575</v>
      </c>
      <c r="F8" s="93" t="s">
        <v>576</v>
      </c>
      <c r="G8" s="93" t="s">
        <v>577</v>
      </c>
      <c r="H8" s="93" t="s">
        <v>578</v>
      </c>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row>
    <row r="9" spans="1:54" ht="30.75" thickBot="1" x14ac:dyDescent="0.3">
      <c r="A9" s="90"/>
      <c r="B9" s="90"/>
      <c r="C9" s="90"/>
      <c r="D9" s="513" t="s">
        <v>414</v>
      </c>
      <c r="E9" s="513"/>
      <c r="F9" s="513"/>
      <c r="G9" s="513"/>
      <c r="H9" s="513"/>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row>
    <row r="10" spans="1:54" x14ac:dyDescent="0.25">
      <c r="A10" s="9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row>
    <row r="11" spans="1:54" ht="34.5" thickBot="1" x14ac:dyDescent="0.3">
      <c r="A11" s="90"/>
      <c r="B11" s="514" t="s">
        <v>579</v>
      </c>
      <c r="C11" s="514"/>
      <c r="D11" s="514"/>
      <c r="E11" s="514"/>
      <c r="F11" s="514"/>
      <c r="G11" s="514"/>
      <c r="H11" s="514"/>
      <c r="I11" s="90"/>
      <c r="J11" s="92" t="s">
        <v>564</v>
      </c>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row>
    <row r="12" spans="1:54" ht="41.25" thickBot="1" x14ac:dyDescent="0.3">
      <c r="A12" s="90"/>
      <c r="B12" s="512" t="s">
        <v>398</v>
      </c>
      <c r="C12" s="93" t="s">
        <v>565</v>
      </c>
      <c r="D12" s="36" t="e">
        <f>INDEX(Posición!$AD$56:$BB$56,MATCH(Niveles!J3,Posición!$AD$5:$BB$5,0))</f>
        <v>#REF!</v>
      </c>
      <c r="E12" s="36" t="e">
        <f>INDEX(Posición!$AD$56:$BB$56,MATCH(Niveles!K3,Posición!$AD$5:$BB$5,0))</f>
        <v>#REF!</v>
      </c>
      <c r="F12" s="36" t="e">
        <f>INDEX(Posición!$AD$56:$BB$56,MATCH(Niveles!L3,Posición!$AD$5:$BB$5,0))</f>
        <v>#REF!</v>
      </c>
      <c r="G12" s="36" t="e">
        <f>INDEX(Posición!$AD$56:$BB$56,MATCH(Niveles!M3,Posición!$AD$5:$BB$5,0))</f>
        <v>#REF!</v>
      </c>
      <c r="H12" s="37" t="e">
        <f>INDEX(Posición!$AD$56:$BB$56,MATCH(Niveles!N3,Posición!$AD$5:$BB$5,0))</f>
        <v>#REF!</v>
      </c>
      <c r="I12" s="90"/>
      <c r="J12" s="94" t="s">
        <v>566</v>
      </c>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row>
    <row r="13" spans="1:54" ht="41.25" thickBot="1" x14ac:dyDescent="0.3">
      <c r="A13" s="90"/>
      <c r="B13" s="512"/>
      <c r="C13" s="93" t="s">
        <v>567</v>
      </c>
      <c r="D13" s="38" t="e">
        <f>INDEX(Posición!$AD$56:$BB$56,MATCH(Niveles!J4,Posición!$AD$5:$BB$5,0))</f>
        <v>#REF!</v>
      </c>
      <c r="E13" s="38" t="e">
        <f>INDEX(Posición!$AD$56:$BB$56,MATCH(Niveles!K4,Posición!$AD$5:$BB$5,0))</f>
        <v>#REF!</v>
      </c>
      <c r="F13" s="36" t="e">
        <f>INDEX(Posición!$AD$56:$BB$56,MATCH(Niveles!L4,Posición!$AD$5:$BB$5,0))</f>
        <v>#REF!</v>
      </c>
      <c r="G13" s="36" t="e">
        <f>INDEX(Posición!$AD$56:$BB$56,MATCH(Niveles!M4,Posición!$AD$5:$BB$5,0))</f>
        <v>#REF!</v>
      </c>
      <c r="H13" s="37" t="e">
        <f>INDEX(Posición!$AD$56:$BB$56,MATCH(Niveles!N4,Posición!$AD$5:$BB$5,0))</f>
        <v>#REF!</v>
      </c>
      <c r="I13" s="90"/>
      <c r="J13" s="95" t="s">
        <v>568</v>
      </c>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row>
    <row r="14" spans="1:54" ht="41.25" thickBot="1" x14ac:dyDescent="0.3">
      <c r="A14" s="90"/>
      <c r="B14" s="512"/>
      <c r="C14" s="93" t="s">
        <v>569</v>
      </c>
      <c r="D14" s="38" t="e">
        <f>INDEX(Posición!$AD$56:$BB$56,MATCH(Niveles!J5,Posición!$AD$5:$BB$5,0))</f>
        <v>#REF!</v>
      </c>
      <c r="E14" s="38" t="e">
        <f>INDEX(Posición!$AD$56:$BB$56,MATCH(Niveles!K5,Posición!$AD$5:$BB$5,0))</f>
        <v>#REF!</v>
      </c>
      <c r="F14" s="38" t="e">
        <f>INDEX(Posición!$AD$56:$BB$56,MATCH(Niveles!L5,Posición!$AD$5:$BB$5,0))</f>
        <v>#REF!</v>
      </c>
      <c r="G14" s="36" t="e">
        <f>INDEX(Posición!$AD$56:$BB$56,MATCH(Niveles!M5,Posición!$AD$5:$BB$5,0))</f>
        <v>#REF!</v>
      </c>
      <c r="H14" s="37" t="e">
        <f>INDEX(Posición!$AD$56:$BB$56,MATCH(Niveles!N5,Posición!$AD$5:$BB$5,0))</f>
        <v>#REF!</v>
      </c>
      <c r="I14" s="90"/>
      <c r="J14" s="96" t="s">
        <v>570</v>
      </c>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row>
    <row r="15" spans="1:54" ht="55.5" customHeight="1" thickBot="1" x14ac:dyDescent="0.3">
      <c r="A15" s="90"/>
      <c r="B15" s="512"/>
      <c r="C15" s="93" t="s">
        <v>571</v>
      </c>
      <c r="D15" s="39" t="e">
        <f>INDEX(Posición!$AD$56:$BB$56,MATCH(Niveles!J6,Posición!$AD$5:$BB$5,0))</f>
        <v>#REF!</v>
      </c>
      <c r="E15" s="38" t="e">
        <f>INDEX(Posición!$AD$56:$BB$56,MATCH(Niveles!K6,Posición!$AD$5:$BB$5,0))</f>
        <v>#REF!</v>
      </c>
      <c r="F15" s="38" t="e">
        <f>INDEX(Posición!$AD$56:$BB$56,MATCH(Niveles!L6,Posición!$AD$5:$BB$5,0))</f>
        <v>#REF!</v>
      </c>
      <c r="G15" s="36" t="e">
        <f>INDEX(Posición!$AD$56:$BB$56,MATCH(Niveles!M6,Posición!$AD$5:$BB$5,0))</f>
        <v>#REF!</v>
      </c>
      <c r="H15" s="37" t="e">
        <f>INDEX(Posición!$AD$56:$BB$56,MATCH(Niveles!N6,Posición!$AD$5:$BB$5,0))</f>
        <v>#REF!</v>
      </c>
      <c r="I15" s="90"/>
      <c r="J15" s="97" t="s">
        <v>572</v>
      </c>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row>
    <row r="16" spans="1:54" ht="60" customHeight="1" thickBot="1" x14ac:dyDescent="0.3">
      <c r="A16" s="90"/>
      <c r="B16" s="512"/>
      <c r="C16" s="93" t="s">
        <v>573</v>
      </c>
      <c r="D16" s="39" t="e">
        <f>INDEX(Posición!$AD$56:$BB$56,MATCH(Niveles!J7,Posición!$AD$5:$BB$5,0))</f>
        <v>#REF!</v>
      </c>
      <c r="E16" s="39" t="e">
        <f>INDEX(Posición!$AD$56:$BB$56,MATCH(Niveles!K7,Posición!$AD$5:$BB$5,0))</f>
        <v>#REF!</v>
      </c>
      <c r="F16" s="38" t="e">
        <f>INDEX(Posición!$AD$56:$BB$56,MATCH(Niveles!L7,Posición!$AD$5:$BB$5,0))</f>
        <v>#REF!</v>
      </c>
      <c r="G16" s="36" t="e">
        <f>INDEX(Posición!$AD$56:$BB$56,MATCH(Niveles!M7,Posición!$AD$5:$BB$5,0))</f>
        <v>#REF!</v>
      </c>
      <c r="H16" s="37" t="e">
        <f>INDEX(Posición!$AD$56:$BB$56,MATCH(Niveles!N7,Posición!$AD$5:$BB$5,0))</f>
        <v>#REF!</v>
      </c>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row>
    <row r="17" spans="1:35" ht="41.25" thickBot="1" x14ac:dyDescent="0.3">
      <c r="A17" s="90"/>
      <c r="B17" s="90"/>
      <c r="C17" s="90"/>
      <c r="D17" s="93" t="s">
        <v>574</v>
      </c>
      <c r="E17" s="93" t="s">
        <v>575</v>
      </c>
      <c r="F17" s="93" t="s">
        <v>576</v>
      </c>
      <c r="G17" s="93" t="s">
        <v>577</v>
      </c>
      <c r="H17" s="93" t="s">
        <v>578</v>
      </c>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row>
    <row r="18" spans="1:35" ht="30.75" thickBot="1" x14ac:dyDescent="0.3">
      <c r="A18" s="90"/>
      <c r="B18" s="90"/>
      <c r="C18" s="90"/>
      <c r="D18" s="513" t="s">
        <v>414</v>
      </c>
      <c r="E18" s="513"/>
      <c r="F18" s="513"/>
      <c r="G18" s="513"/>
      <c r="H18" s="513"/>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row>
    <row r="19" spans="1:35" x14ac:dyDescent="0.25">
      <c r="A19" s="9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row>
    <row r="20" spans="1:35" ht="34.5" thickBot="1" x14ac:dyDescent="0.3">
      <c r="A20" s="90"/>
      <c r="B20" s="511" t="str">
        <f>"Matriz riesgo inherente y residual - "&amp;J22</f>
        <v>Matriz riesgo inherente y residual - Direccionamiento estratégico</v>
      </c>
      <c r="C20" s="511"/>
      <c r="D20" s="511"/>
      <c r="E20" s="511"/>
      <c r="F20" s="511"/>
      <c r="G20" s="511"/>
      <c r="H20" s="511"/>
      <c r="I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row>
    <row r="21" spans="1:35" ht="41.25" thickBot="1" x14ac:dyDescent="0.3">
      <c r="A21" s="90"/>
      <c r="B21" s="512" t="s">
        <v>398</v>
      </c>
      <c r="C21" s="93" t="s">
        <v>565</v>
      </c>
      <c r="D21" s="36" t="e">
        <f>INDEX(Posición!$D$111:$AB$111,MATCH(Niveles!J3,Posición!$D$60:$AB$60,0))&amp;" "&amp;INDEX(Posición!$AD$111:$BB$111,MATCH(Niveles!J3,Posición!$AD$60:$BB$60,0))</f>
        <v>#REF!</v>
      </c>
      <c r="E21" s="36" t="e">
        <f>INDEX(Posición!$D$111:$AB$111,MATCH(Niveles!K3,Posición!$D$60:$AB$60,0))&amp;" "&amp;INDEX(Posición!$AD$111:$BB$111,MATCH(Niveles!K3,Posición!$AD$60:$BB$60,0))</f>
        <v>#REF!</v>
      </c>
      <c r="F21" s="36" t="e">
        <f>INDEX(Posición!$D$111:$AB$111,MATCH(Niveles!L3,Posición!$D$60:$AB$60,0))&amp;" "&amp;INDEX(Posición!$AD$111:$BB$111,MATCH(Niveles!L3,Posición!$AD$60:$BB$60,0))</f>
        <v>#REF!</v>
      </c>
      <c r="G21" s="36" t="e">
        <f>INDEX(Posición!$D$111:$AB$111,MATCH(Niveles!M3,Posición!$D$60:$AB$60,0))&amp;" "&amp;INDEX(Posición!$AD$111:$BB$111,MATCH(Niveles!M3,Posición!$AD$60:$BB$60,0))</f>
        <v>#REF!</v>
      </c>
      <c r="H21" s="37" t="e">
        <f>INDEX(Posición!$D$111:$AB$111,MATCH(Niveles!N3,Posición!$D$60:$AB$60,0))&amp;" "&amp;INDEX(Posición!$AD$111:$BB$111,MATCH(Niveles!N3,Posición!$AD$60:$BB$60,0))</f>
        <v>#REF!</v>
      </c>
      <c r="I21" s="90"/>
      <c r="J21" s="98" t="s">
        <v>580</v>
      </c>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row>
    <row r="22" spans="1:35" ht="67.5" x14ac:dyDescent="0.25">
      <c r="A22" s="90"/>
      <c r="B22" s="512"/>
      <c r="C22" s="93" t="s">
        <v>567</v>
      </c>
      <c r="D22" s="38" t="e">
        <f>INDEX(Posición!$D$111:$AB$111,MATCH(Niveles!J4,Posición!$D$60:$AB$60,0))&amp;" "&amp;INDEX(Posición!$AD$111:$BB$111,MATCH(Niveles!J4,Posición!$AD$60:$BB$60,0))</f>
        <v>#REF!</v>
      </c>
      <c r="E22" s="38" t="e">
        <f>INDEX(Posición!$D$111:$AB$111,MATCH(Niveles!K4,Posición!$D$60:$AB$60,0))&amp;" "&amp;INDEX(Posición!$AD$111:$BB$111,MATCH(Niveles!K4,Posición!$AD$60:$BB$60,0))</f>
        <v>#REF!</v>
      </c>
      <c r="F22" s="36" t="e">
        <f>INDEX(Posición!$D$111:$AB$111,MATCH(Niveles!L4,Posición!$D$60:$AB$60,0))&amp;" "&amp;INDEX(Posición!$AD$111:$BB$111,MATCH(Niveles!L4,Posición!$AD$60:$BB$60,0))</f>
        <v>#REF!</v>
      </c>
      <c r="G22" s="36" t="e">
        <f>INDEX(Posición!$D$111:$AB$111,MATCH(Niveles!M4,Posición!$D$60:$AB$60,0))&amp;" "&amp;INDEX(Posición!$AD$111:$BB$111,MATCH(Niveles!M4,Posición!$AD$60:$BB$60,0))</f>
        <v>#REF!</v>
      </c>
      <c r="H22" s="37" t="e">
        <f>INDEX(Posición!$D$111:$AB$111,MATCH(Niveles!N4,Posición!$D$60:$AB$60,0))&amp;" "&amp;INDEX(Posición!$AD$111:$BB$111,MATCH(Niveles!N4,Posición!$AD$60:$BB$60,0))</f>
        <v>#REF!</v>
      </c>
      <c r="I22" s="90"/>
      <c r="J22" s="102" t="s">
        <v>159</v>
      </c>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row>
    <row r="23" spans="1:35" ht="41.25" thickBot="1" x14ac:dyDescent="0.3">
      <c r="A23" s="90"/>
      <c r="B23" s="512"/>
      <c r="C23" s="93" t="s">
        <v>569</v>
      </c>
      <c r="D23" s="38" t="e">
        <f>INDEX(Posición!$D$111:$AB$111,MATCH(Niveles!J5,Posición!$D$60:$AB$60,0))&amp;" "&amp;INDEX(Posición!$AD$111:$BB$111,MATCH(Niveles!J5,Posición!$AD$60:$BB$60,0))</f>
        <v>#REF!</v>
      </c>
      <c r="E23" s="38" t="e">
        <f>INDEX(Posición!$D$111:$AB$111,MATCH(Niveles!K5,Posición!$D$60:$AB$60,0))&amp;" "&amp;INDEX(Posición!$AD$111:$BB$111,MATCH(Niveles!K5,Posición!$AD$60:$BB$60,0))</f>
        <v>#REF!</v>
      </c>
      <c r="F23" s="38" t="e">
        <f>INDEX(Posición!$D$111:$AB$111,MATCH(Niveles!L5,Posición!$D$60:$AB$60,0))&amp;" "&amp;INDEX(Posición!$AD$111:$BB$111,MATCH(Niveles!L5,Posición!$AD$60:$BB$60,0))</f>
        <v>#REF!</v>
      </c>
      <c r="G23" s="36" t="e">
        <f>INDEX(Posición!$D$111:$AB$111,MATCH(Niveles!M5,Posición!$D$60:$AB$60,0))&amp;" "&amp;INDEX(Posición!$AD$111:$BB$111,MATCH(Niveles!M5,Posición!$AD$60:$BB$60,0))</f>
        <v>#REF!</v>
      </c>
      <c r="H23" s="37" t="e">
        <f>INDEX(Posición!$D$111:$AB$111,MATCH(Niveles!N5,Posición!$D$60:$AB$60,0))&amp;" "&amp;INDEX(Posición!$AD$111:$BB$111,MATCH(Niveles!N5,Posición!$AD$60:$BB$60,0))</f>
        <v>#REF!</v>
      </c>
      <c r="I23" s="90"/>
      <c r="J23" s="99" t="s">
        <v>581</v>
      </c>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row>
    <row r="24" spans="1:35" ht="41.25" thickBot="1" x14ac:dyDescent="0.3">
      <c r="A24" s="90"/>
      <c r="B24" s="512"/>
      <c r="C24" s="93" t="s">
        <v>571</v>
      </c>
      <c r="D24" s="39" t="e">
        <f>INDEX(Posición!$D$111:$AB$111,MATCH(Niveles!J6,Posición!$D$60:$AB$60,0))&amp;" "&amp;INDEX(Posición!$AD$111:$BB$111,MATCH(Niveles!J6,Posición!$AD$60:$BB$60,0))</f>
        <v>#REF!</v>
      </c>
      <c r="E24" s="38" t="e">
        <f>INDEX(Posición!$D$111:$AB$111,MATCH(Niveles!K6,Posición!$D$60:$AB$60,0))&amp;" "&amp;INDEX(Posición!$AD$111:$BB$111,MATCH(Niveles!K6,Posición!$AD$60:$BB$60,0))</f>
        <v>#REF!</v>
      </c>
      <c r="F24" s="38" t="e">
        <f>INDEX(Posición!$D$111:$AB$111,MATCH(Niveles!L6,Posición!$D$60:$AB$60,0))&amp;" "&amp;INDEX(Posición!$AD$111:$BB$111,MATCH(Niveles!L6,Posición!$AD$60:$BB$60,0))</f>
        <v>#REF!</v>
      </c>
      <c r="G24" s="36" t="e">
        <f>INDEX(Posición!$D$111:$AB$111,MATCH(Niveles!M6,Posición!$D$60:$AB$60,0))&amp;" "&amp;INDEX(Posición!$AD$111:$BB$111,MATCH(Niveles!M6,Posición!$AD$60:$BB$60,0))</f>
        <v>#REF!</v>
      </c>
      <c r="H24" s="37" t="e">
        <f>INDEX(Posición!$D$111:$AB$111,MATCH(Niveles!N6,Posición!$D$60:$AB$60,0))&amp;" "&amp;INDEX(Posición!$AD$111:$BB$111,MATCH(Niveles!N6,Posición!$AD$60:$BB$60,0))</f>
        <v>#REF!</v>
      </c>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row>
    <row r="25" spans="1:35" ht="41.25" thickBot="1" x14ac:dyDescent="0.3">
      <c r="A25" s="90"/>
      <c r="B25" s="512"/>
      <c r="C25" s="93" t="s">
        <v>573</v>
      </c>
      <c r="D25" s="39" t="e">
        <f>INDEX(Posición!$D$111:$AB$111,MATCH(Niveles!J7,Posición!$D$60:$AB$60,0))&amp;" "&amp;INDEX(Posición!$AD$111:$BB$111,MATCH(Niveles!J7,Posición!$AD$60:$BB$60,0))</f>
        <v>#REF!</v>
      </c>
      <c r="E25" s="39" t="e">
        <f>INDEX(Posición!$D$111:$AB$111,MATCH(Niveles!K7,Posición!$D$60:$AB$60,0))&amp;" "&amp;INDEX(Posición!$AD$111:$BB$111,MATCH(Niveles!K7,Posición!$AD$60:$BB$60,0))</f>
        <v>#REF!</v>
      </c>
      <c r="F25" s="38" t="e">
        <f>INDEX(Posición!$D$111:$AB$111,MATCH(Niveles!L7,Posición!$D$60:$AB$60,0))&amp;" "&amp;INDEX(Posición!$AD$111:$BB$111,MATCH(Niveles!L7,Posición!$AD$60:$BB$60,0))</f>
        <v>#REF!</v>
      </c>
      <c r="G25" s="36" t="e">
        <f>INDEX(Posición!$D$111:$AB$111,MATCH(Niveles!M7,Posición!$D$60:$AB$60,0))&amp;" "&amp;INDEX(Posición!$AD$111:$BB$111,MATCH(Niveles!M7,Posición!$AD$60:$BB$60,0))</f>
        <v>#REF!</v>
      </c>
      <c r="H25" s="37" t="e">
        <f>INDEX(Posición!$D$111:$AB$111,MATCH(Niveles!N7,Posición!$D$60:$AB$60,0))&amp;" "&amp;INDEX(Posición!$AD$111:$BB$111,MATCH(Niveles!N7,Posición!$AD$60:$BB$60,0))</f>
        <v>#REF!</v>
      </c>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row>
    <row r="26" spans="1:35" ht="41.25" thickBot="1" x14ac:dyDescent="0.3">
      <c r="A26" s="90"/>
      <c r="B26" s="90"/>
      <c r="C26" s="90"/>
      <c r="D26" s="93" t="s">
        <v>574</v>
      </c>
      <c r="E26" s="93" t="s">
        <v>575</v>
      </c>
      <c r="F26" s="93" t="s">
        <v>576</v>
      </c>
      <c r="G26" s="93" t="s">
        <v>577</v>
      </c>
      <c r="H26" s="93" t="s">
        <v>578</v>
      </c>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row>
    <row r="27" spans="1:35" ht="30.75" thickBot="1" x14ac:dyDescent="0.3">
      <c r="A27" s="90"/>
      <c r="B27" s="90"/>
      <c r="C27" s="90"/>
      <c r="D27" s="513" t="s">
        <v>414</v>
      </c>
      <c r="E27" s="513"/>
      <c r="F27" s="513"/>
      <c r="G27" s="513"/>
      <c r="H27" s="513"/>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row>
    <row r="28" spans="1:35" x14ac:dyDescent="0.25">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row>
    <row r="29" spans="1:35" ht="34.5" thickBot="1" x14ac:dyDescent="0.3">
      <c r="A29" s="90"/>
      <c r="B29" s="511" t="str">
        <f>"Matriz riesgo inherente y residual - Referencia "&amp;J31</f>
        <v>Matriz riesgo inherente y residual - Referencia DIR-O1</v>
      </c>
      <c r="C29" s="511"/>
      <c r="D29" s="511"/>
      <c r="E29" s="511"/>
      <c r="F29" s="511"/>
      <c r="G29" s="511"/>
      <c r="H29" s="511"/>
      <c r="I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row>
    <row r="30" spans="1:35" ht="41.25" thickBot="1" x14ac:dyDescent="0.3">
      <c r="A30" s="90"/>
      <c r="B30" s="512" t="s">
        <v>398</v>
      </c>
      <c r="C30" s="93" t="s">
        <v>565</v>
      </c>
      <c r="D30" s="36" t="e">
        <f>IF($K$33=Niveles!J3,$J$31&amp;"-i","")&amp;IF($K$34=Niveles!J3,$J$31&amp;"-r","")</f>
        <v>#N/A</v>
      </c>
      <c r="E30" s="36" t="e">
        <f>IF($K$33=Niveles!K3,$J$31&amp;"-i","")&amp;IF($K$34=Niveles!K3,$J$31&amp;"-r","")</f>
        <v>#N/A</v>
      </c>
      <c r="F30" s="36" t="e">
        <f>IF($K$33=Niveles!L3,$J$31&amp;"-i","")&amp;IF($K$34=Niveles!L3,$J$31&amp;"-r","")</f>
        <v>#N/A</v>
      </c>
      <c r="G30" s="36" t="e">
        <f>IF($K$33=Niveles!M3,$J$31&amp;"-i","")&amp;IF($K$34=Niveles!M3,$J$31&amp;"-r","")</f>
        <v>#N/A</v>
      </c>
      <c r="H30" s="37" t="e">
        <f>IF($K$33=Niveles!N3,$J$31&amp;"-i","")&amp;IF($K$34=Niveles!N3,$J$31&amp;"-r","")</f>
        <v>#N/A</v>
      </c>
      <c r="I30" s="90"/>
      <c r="J30" s="98" t="s">
        <v>15</v>
      </c>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row>
    <row r="31" spans="1:35" ht="40.5" x14ac:dyDescent="0.25">
      <c r="A31" s="90"/>
      <c r="B31" s="512"/>
      <c r="C31" s="93" t="s">
        <v>567</v>
      </c>
      <c r="D31" s="38" t="e">
        <f>IF($K$33=Niveles!J4,$J$31&amp;"-i","")&amp;IF($K$34=Niveles!J4,$J$31&amp;"-r","")</f>
        <v>#N/A</v>
      </c>
      <c r="E31" s="38" t="e">
        <f>IF($K$33=Niveles!K4,$J$31&amp;"-i","")&amp;IF($K$34=Niveles!K4,$J$31&amp;"-r","")</f>
        <v>#N/A</v>
      </c>
      <c r="F31" s="36" t="e">
        <f>IF($K$33=Niveles!L4,$J$31&amp;"-i","")&amp;IF($K$34=Niveles!L4,$J$31&amp;"-r","")</f>
        <v>#N/A</v>
      </c>
      <c r="G31" s="36" t="e">
        <f>IF($K$33=Niveles!M4,$J$31&amp;"-i","")&amp;IF($K$34=Niveles!M4,$J$31&amp;"-r","")</f>
        <v>#N/A</v>
      </c>
      <c r="H31" s="37" t="e">
        <f>IF($K$33=Niveles!N4,$J$31&amp;"-i","")&amp;IF($K$34=Niveles!N4,$J$31&amp;"-r","")</f>
        <v>#N/A</v>
      </c>
      <c r="I31" s="90"/>
      <c r="J31" s="102" t="s">
        <v>582</v>
      </c>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row>
    <row r="32" spans="1:35" ht="51.75" thickBot="1" x14ac:dyDescent="0.3">
      <c r="A32" s="90"/>
      <c r="B32" s="512"/>
      <c r="C32" s="93" t="s">
        <v>569</v>
      </c>
      <c r="D32" s="38" t="e">
        <f>IF($K$33=Niveles!J5,$J$31&amp;"-i","")&amp;IF($K$34=Niveles!J5,$J$31&amp;"-r","")</f>
        <v>#N/A</v>
      </c>
      <c r="E32" s="38" t="e">
        <f>IF($K$33=Niveles!K5,$J$31&amp;"-i","")&amp;IF($K$34=Niveles!K5,$J$31&amp;"-r","")</f>
        <v>#N/A</v>
      </c>
      <c r="F32" s="38" t="e">
        <f>IF($K$33=Niveles!L5,$J$31&amp;"-i","")&amp;IF($K$34=Niveles!L5,$J$31&amp;"-r","")</f>
        <v>#N/A</v>
      </c>
      <c r="G32" s="36" t="e">
        <f>IF($K$33=Niveles!M5,$J$31&amp;"-i","")&amp;IF($K$34=Niveles!M5,$J$31&amp;"-r","")</f>
        <v>#N/A</v>
      </c>
      <c r="H32" s="37" t="e">
        <f>IF($K$33=Niveles!N5,$J$31&amp;"-i","")&amp;IF($K$34=Niveles!N5,$J$31&amp;"-r","")</f>
        <v>#N/A</v>
      </c>
      <c r="I32" s="90"/>
      <c r="J32" s="100" t="s">
        <v>583</v>
      </c>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row>
    <row r="33" spans="1:35" ht="41.25" thickBot="1" x14ac:dyDescent="0.3">
      <c r="A33" s="90"/>
      <c r="B33" s="512"/>
      <c r="C33" s="93" t="s">
        <v>571</v>
      </c>
      <c r="D33" s="39" t="e">
        <f>IF($K$33=Niveles!J6,$J$31&amp;"-i","")&amp;IF($K$34=Niveles!J6,$J$31&amp;"-r","")</f>
        <v>#N/A</v>
      </c>
      <c r="E33" s="38" t="e">
        <f>IF($K$33=Niveles!K6,$J$31&amp;"-i","")&amp;IF($K$34=Niveles!K6,$J$31&amp;"-r","")</f>
        <v>#N/A</v>
      </c>
      <c r="F33" s="38" t="e">
        <f>IF($K$33=Niveles!L6,$J$31&amp;"-i","")&amp;IF($K$34=Niveles!L6,$J$31&amp;"-r","")</f>
        <v>#N/A</v>
      </c>
      <c r="G33" s="36" t="e">
        <f>IF($K$33=Niveles!M6,$J$31&amp;"-i","")&amp;IF($K$34=Niveles!M6,$J$31&amp;"-r","")</f>
        <v>#N/A</v>
      </c>
      <c r="H33" s="37" t="e">
        <f>IF($K$33=Niveles!N6,$J$31&amp;"-i","")&amp;IF($K$34=Niveles!N6,$J$31&amp;"-r","")</f>
        <v>#N/A</v>
      </c>
      <c r="I33" s="90"/>
      <c r="J33" s="101" t="s">
        <v>584</v>
      </c>
      <c r="K33" s="101" t="e">
        <f>VLOOKUP(J31,'1.MapaRiesgos'!C6:Y22,15,0)</f>
        <v>#N/A</v>
      </c>
      <c r="L33" s="90"/>
      <c r="M33" s="90"/>
      <c r="N33" s="90"/>
      <c r="O33" s="90"/>
      <c r="P33" s="90"/>
      <c r="Q33" s="90"/>
      <c r="R33" s="90"/>
      <c r="S33" s="90"/>
      <c r="T33" s="90"/>
      <c r="U33" s="90"/>
      <c r="V33" s="90"/>
      <c r="W33" s="90"/>
      <c r="X33" s="90"/>
      <c r="Y33" s="90"/>
      <c r="Z33" s="90"/>
      <c r="AA33" s="90"/>
      <c r="AB33" s="90"/>
      <c r="AC33" s="90"/>
      <c r="AD33" s="90"/>
      <c r="AE33" s="90"/>
      <c r="AF33" s="90"/>
      <c r="AG33" s="90"/>
      <c r="AH33" s="90"/>
      <c r="AI33" s="90"/>
    </row>
    <row r="34" spans="1:35" ht="41.25" thickBot="1" x14ac:dyDescent="0.3">
      <c r="A34" s="90"/>
      <c r="B34" s="512"/>
      <c r="C34" s="93" t="s">
        <v>573</v>
      </c>
      <c r="D34" s="39" t="e">
        <f>IF($K$33=Niveles!J7,$J$31&amp;"-i","")&amp;IF($K$34=Niveles!J7,$J$31&amp;"-r","")</f>
        <v>#N/A</v>
      </c>
      <c r="E34" s="39" t="e">
        <f>IF($K$33=Niveles!K7,$J$31&amp;"-i","")&amp;IF($K$34=Niveles!K7,$J$31&amp;"-r","")</f>
        <v>#N/A</v>
      </c>
      <c r="F34" s="38" t="e">
        <f>IF($K$33=Niveles!L7,$J$31&amp;"-i","")&amp;IF($K$34=Niveles!L7,$J$31&amp;"-r","")</f>
        <v>#N/A</v>
      </c>
      <c r="G34" s="36" t="e">
        <f>IF($K$33=Niveles!M7,$J$31&amp;"-i","")&amp;IF($K$34=Niveles!M7,$J$31&amp;"-r","")</f>
        <v>#N/A</v>
      </c>
      <c r="H34" s="37" t="e">
        <f>IF($K$33=Niveles!N7,$J$31&amp;"-i","")&amp;IF($K$34=Niveles!N7,$J$31&amp;"-r","")</f>
        <v>#N/A</v>
      </c>
      <c r="I34" s="90"/>
      <c r="J34" s="101" t="s">
        <v>585</v>
      </c>
      <c r="K34" s="101" t="e">
        <f>VLOOKUP(J31,'1.MapaRiesgos'!C6:Y22,23,0)</f>
        <v>#N/A</v>
      </c>
      <c r="L34" s="90"/>
      <c r="M34" s="90"/>
      <c r="N34" s="90"/>
      <c r="O34" s="90"/>
      <c r="P34" s="90"/>
      <c r="Q34" s="90"/>
      <c r="R34" s="90"/>
    </row>
    <row r="35" spans="1:35" ht="41.25" thickBot="1" x14ac:dyDescent="0.3">
      <c r="A35" s="90"/>
      <c r="B35" s="90"/>
      <c r="C35" s="90"/>
      <c r="D35" s="93" t="s">
        <v>574</v>
      </c>
      <c r="E35" s="93" t="s">
        <v>575</v>
      </c>
      <c r="F35" s="93" t="s">
        <v>576</v>
      </c>
      <c r="G35" s="93" t="s">
        <v>577</v>
      </c>
      <c r="H35" s="93" t="s">
        <v>578</v>
      </c>
      <c r="I35" s="90"/>
      <c r="J35" s="90"/>
      <c r="K35" s="90"/>
      <c r="L35" s="90"/>
      <c r="M35" s="90"/>
      <c r="N35" s="90"/>
      <c r="O35" s="90"/>
      <c r="P35" s="90"/>
      <c r="Q35" s="90"/>
      <c r="R35" s="90"/>
    </row>
    <row r="36" spans="1:35" ht="30.75" thickBot="1" x14ac:dyDescent="0.3">
      <c r="A36" s="90"/>
      <c r="B36" s="90"/>
      <c r="C36" s="90"/>
      <c r="D36" s="513" t="s">
        <v>414</v>
      </c>
      <c r="E36" s="513"/>
      <c r="F36" s="513"/>
      <c r="G36" s="513"/>
      <c r="H36" s="513"/>
      <c r="I36" s="90"/>
      <c r="J36" s="90"/>
      <c r="K36" s="90"/>
      <c r="L36" s="90"/>
      <c r="M36" s="90"/>
      <c r="N36" s="90"/>
      <c r="O36" s="90"/>
      <c r="P36" s="90"/>
      <c r="Q36" s="90"/>
      <c r="R36" s="90"/>
    </row>
    <row r="37" spans="1:35" x14ac:dyDescent="0.25">
      <c r="A37" s="90"/>
      <c r="B37" s="90"/>
      <c r="C37" s="90"/>
      <c r="D37" s="90"/>
      <c r="E37" s="90"/>
      <c r="F37" s="90"/>
      <c r="G37" s="90"/>
      <c r="H37" s="90"/>
      <c r="I37" s="90"/>
      <c r="J37" s="90"/>
      <c r="K37" s="90"/>
      <c r="L37" s="90"/>
      <c r="M37" s="90"/>
      <c r="N37" s="90"/>
      <c r="O37" s="90"/>
      <c r="P37" s="90"/>
      <c r="Q37" s="90"/>
      <c r="R37" s="90"/>
    </row>
    <row r="38" spans="1:35" x14ac:dyDescent="0.25">
      <c r="A38" s="90"/>
      <c r="B38" s="90"/>
      <c r="C38" s="90"/>
      <c r="D38" s="90"/>
      <c r="E38" s="90"/>
      <c r="F38" s="90"/>
      <c r="G38" s="90"/>
      <c r="H38" s="90"/>
      <c r="I38" s="90"/>
      <c r="J38" s="90"/>
      <c r="K38" s="90"/>
      <c r="L38" s="90"/>
      <c r="M38" s="90"/>
      <c r="N38" s="90"/>
      <c r="O38" s="90"/>
      <c r="P38" s="90"/>
      <c r="Q38" s="90"/>
      <c r="R38" s="90"/>
    </row>
    <row r="39" spans="1:35" x14ac:dyDescent="0.25">
      <c r="A39" s="90"/>
      <c r="B39" s="90"/>
      <c r="C39" s="90"/>
      <c r="D39" s="90"/>
      <c r="E39" s="90"/>
      <c r="F39" s="90"/>
      <c r="G39" s="90"/>
      <c r="H39" s="90"/>
      <c r="I39" s="90"/>
      <c r="J39" s="90"/>
      <c r="K39" s="90"/>
      <c r="L39" s="90"/>
      <c r="M39" s="90"/>
      <c r="N39" s="90"/>
      <c r="O39" s="90"/>
      <c r="P39" s="90"/>
      <c r="Q39" s="90"/>
      <c r="R39" s="90"/>
    </row>
    <row r="40" spans="1:35" x14ac:dyDescent="0.25">
      <c r="A40" s="90"/>
      <c r="B40" s="90"/>
      <c r="C40" s="90"/>
      <c r="D40" s="90"/>
      <c r="E40" s="90"/>
      <c r="F40" s="90"/>
      <c r="G40" s="90"/>
      <c r="H40" s="90"/>
      <c r="I40" s="90"/>
      <c r="J40" s="90"/>
      <c r="K40" s="90"/>
      <c r="L40" s="90"/>
      <c r="M40" s="90"/>
      <c r="N40" s="90"/>
      <c r="O40" s="90"/>
      <c r="P40" s="90"/>
      <c r="Q40" s="90"/>
      <c r="R40" s="90"/>
    </row>
    <row r="41" spans="1:35" x14ac:dyDescent="0.25">
      <c r="A41" s="90"/>
      <c r="B41" s="90"/>
      <c r="C41" s="90"/>
      <c r="D41" s="90"/>
      <c r="E41" s="90"/>
      <c r="F41" s="90"/>
      <c r="G41" s="90"/>
      <c r="H41" s="90"/>
      <c r="I41" s="90"/>
      <c r="J41" s="90"/>
      <c r="K41" s="90"/>
      <c r="L41" s="90"/>
      <c r="M41" s="90"/>
      <c r="N41" s="90"/>
      <c r="O41" s="90"/>
      <c r="P41" s="90"/>
      <c r="Q41" s="90"/>
      <c r="R41" s="90"/>
    </row>
    <row r="42" spans="1:35" x14ac:dyDescent="0.25">
      <c r="A42" s="90"/>
      <c r="B42" s="90"/>
      <c r="C42" s="90"/>
      <c r="D42" s="90"/>
      <c r="E42" s="90"/>
      <c r="F42" s="90"/>
      <c r="G42" s="90"/>
      <c r="H42" s="90"/>
      <c r="I42" s="90"/>
      <c r="J42" s="90"/>
      <c r="K42" s="90"/>
      <c r="L42" s="90"/>
      <c r="M42" s="90"/>
      <c r="N42" s="90"/>
      <c r="O42" s="90"/>
      <c r="P42" s="90"/>
      <c r="Q42" s="90"/>
      <c r="R42" s="90"/>
    </row>
    <row r="43" spans="1:35" x14ac:dyDescent="0.25">
      <c r="A43" s="90"/>
      <c r="B43" s="90"/>
      <c r="C43" s="90"/>
      <c r="D43" s="90"/>
      <c r="E43" s="90"/>
      <c r="F43" s="90"/>
      <c r="G43" s="90"/>
      <c r="H43" s="90"/>
      <c r="I43" s="90"/>
      <c r="J43" s="90"/>
      <c r="K43" s="90"/>
      <c r="L43" s="90"/>
      <c r="M43" s="90"/>
      <c r="N43" s="90"/>
      <c r="O43" s="90"/>
      <c r="P43" s="90"/>
      <c r="Q43" s="90"/>
      <c r="R43" s="90"/>
    </row>
    <row r="44" spans="1:35" x14ac:dyDescent="0.25">
      <c r="A44" s="90"/>
      <c r="B44" s="90"/>
      <c r="C44" s="90"/>
      <c r="D44" s="90"/>
      <c r="E44" s="90"/>
      <c r="F44" s="90"/>
      <c r="G44" s="90"/>
      <c r="H44" s="90"/>
      <c r="I44" s="90"/>
      <c r="J44" s="90"/>
      <c r="K44" s="90"/>
      <c r="L44" s="90"/>
      <c r="M44" s="90"/>
      <c r="N44" s="90"/>
      <c r="O44" s="90"/>
      <c r="P44" s="90"/>
      <c r="Q44" s="90"/>
      <c r="R44" s="90"/>
    </row>
    <row r="45" spans="1:35" x14ac:dyDescent="0.25">
      <c r="A45" s="90"/>
      <c r="B45" s="90"/>
      <c r="C45" s="90"/>
      <c r="D45" s="90"/>
      <c r="E45" s="90"/>
      <c r="F45" s="90"/>
      <c r="G45" s="90"/>
      <c r="H45" s="90"/>
      <c r="I45" s="90"/>
      <c r="J45" s="90"/>
      <c r="K45" s="90"/>
      <c r="L45" s="90"/>
      <c r="M45" s="90"/>
      <c r="N45" s="90"/>
      <c r="O45" s="90"/>
      <c r="P45" s="90"/>
      <c r="Q45" s="90"/>
      <c r="R45" s="90"/>
    </row>
    <row r="46" spans="1:35" x14ac:dyDescent="0.25">
      <c r="A46" s="90"/>
      <c r="B46" s="90"/>
      <c r="C46" s="90"/>
      <c r="D46" s="90"/>
      <c r="E46" s="90"/>
      <c r="F46" s="90"/>
      <c r="G46" s="90"/>
      <c r="H46" s="90"/>
      <c r="I46" s="90"/>
      <c r="J46" s="90"/>
      <c r="K46" s="90"/>
      <c r="L46" s="90"/>
      <c r="M46" s="90"/>
      <c r="N46" s="90"/>
      <c r="O46" s="90"/>
      <c r="P46" s="90"/>
      <c r="Q46" s="90"/>
      <c r="R46" s="90"/>
    </row>
    <row r="47" spans="1:35" x14ac:dyDescent="0.25">
      <c r="A47" s="90"/>
      <c r="B47" s="90"/>
      <c r="C47" s="90"/>
      <c r="D47" s="90"/>
      <c r="E47" s="90"/>
      <c r="F47" s="90"/>
      <c r="G47" s="90"/>
      <c r="H47" s="90"/>
      <c r="I47" s="90"/>
      <c r="J47" s="90"/>
      <c r="K47" s="90"/>
      <c r="L47" s="90"/>
      <c r="M47" s="90"/>
      <c r="N47" s="90"/>
      <c r="O47" s="90"/>
      <c r="P47" s="90"/>
      <c r="Q47" s="90"/>
      <c r="R47" s="90"/>
    </row>
    <row r="48" spans="1:35" x14ac:dyDescent="0.25">
      <c r="A48" s="90"/>
      <c r="B48" s="90"/>
      <c r="C48" s="90"/>
      <c r="D48" s="90"/>
      <c r="E48" s="90"/>
      <c r="F48" s="90"/>
      <c r="G48" s="90"/>
      <c r="H48" s="90"/>
      <c r="I48" s="90"/>
      <c r="J48" s="90"/>
      <c r="K48" s="90"/>
      <c r="L48" s="90"/>
      <c r="M48" s="90"/>
      <c r="N48" s="90"/>
      <c r="O48" s="90"/>
      <c r="P48" s="90"/>
      <c r="Q48" s="90"/>
      <c r="R48" s="90"/>
    </row>
    <row r="49" spans="1:18" x14ac:dyDescent="0.25">
      <c r="A49" s="90"/>
      <c r="B49" s="90"/>
      <c r="C49" s="90"/>
      <c r="D49" s="90"/>
      <c r="E49" s="90"/>
      <c r="F49" s="90"/>
      <c r="G49" s="90"/>
      <c r="H49" s="90"/>
      <c r="I49" s="90"/>
      <c r="J49" s="90"/>
      <c r="K49" s="90"/>
      <c r="L49" s="90"/>
      <c r="M49" s="90"/>
      <c r="N49" s="90"/>
      <c r="O49" s="90"/>
      <c r="P49" s="90"/>
      <c r="Q49" s="90"/>
      <c r="R49" s="90"/>
    </row>
    <row r="50" spans="1:18" x14ac:dyDescent="0.25">
      <c r="A50" s="90"/>
      <c r="B50" s="90"/>
      <c r="C50" s="90"/>
      <c r="D50" s="90"/>
      <c r="E50" s="90"/>
      <c r="F50" s="90"/>
      <c r="G50" s="90"/>
      <c r="H50" s="90"/>
      <c r="I50" s="90"/>
      <c r="J50" s="90"/>
      <c r="K50" s="90"/>
      <c r="L50" s="90"/>
      <c r="M50" s="90"/>
      <c r="N50" s="90"/>
      <c r="O50" s="90"/>
      <c r="P50" s="90"/>
      <c r="Q50" s="90"/>
      <c r="R50" s="90"/>
    </row>
    <row r="51" spans="1:18" x14ac:dyDescent="0.25">
      <c r="A51" s="90"/>
      <c r="B51" s="90"/>
      <c r="C51" s="90"/>
      <c r="D51" s="90"/>
      <c r="E51" s="90"/>
      <c r="F51" s="90"/>
      <c r="G51" s="90"/>
      <c r="H51" s="90"/>
      <c r="I51" s="90"/>
      <c r="J51" s="90"/>
      <c r="K51" s="90"/>
      <c r="L51" s="90"/>
      <c r="M51" s="90"/>
      <c r="N51" s="90"/>
      <c r="O51" s="90"/>
      <c r="P51" s="90"/>
      <c r="Q51" s="90"/>
      <c r="R51" s="90"/>
    </row>
    <row r="52" spans="1:18" x14ac:dyDescent="0.25">
      <c r="A52" s="90"/>
      <c r="B52" s="90"/>
      <c r="C52" s="90"/>
      <c r="D52" s="90"/>
      <c r="E52" s="90"/>
      <c r="F52" s="90"/>
      <c r="G52" s="90"/>
      <c r="H52" s="90"/>
      <c r="I52" s="90"/>
      <c r="J52" s="90"/>
      <c r="K52" s="90"/>
      <c r="L52" s="90"/>
      <c r="M52" s="90"/>
      <c r="N52" s="90"/>
      <c r="O52" s="90"/>
      <c r="P52" s="90"/>
      <c r="Q52" s="90"/>
      <c r="R52" s="90"/>
    </row>
    <row r="53" spans="1:18" x14ac:dyDescent="0.25">
      <c r="A53" s="90"/>
      <c r="B53" s="90"/>
      <c r="C53" s="90"/>
      <c r="D53" s="90"/>
      <c r="E53" s="90"/>
      <c r="F53" s="90"/>
      <c r="G53" s="90"/>
      <c r="H53" s="90"/>
      <c r="I53" s="90"/>
      <c r="J53" s="90"/>
      <c r="K53" s="90"/>
      <c r="L53" s="90"/>
      <c r="M53" s="90"/>
      <c r="N53" s="90"/>
      <c r="O53" s="90"/>
      <c r="P53" s="90"/>
      <c r="Q53" s="90"/>
      <c r="R53" s="90"/>
    </row>
    <row r="54" spans="1:18" x14ac:dyDescent="0.25">
      <c r="A54" s="90"/>
      <c r="B54" s="90"/>
      <c r="C54" s="90"/>
      <c r="D54" s="90"/>
      <c r="E54" s="90"/>
      <c r="F54" s="90"/>
      <c r="G54" s="90"/>
      <c r="H54" s="90"/>
      <c r="I54" s="90"/>
      <c r="J54" s="90"/>
      <c r="K54" s="90"/>
      <c r="L54" s="90"/>
      <c r="M54" s="90"/>
      <c r="N54" s="90"/>
      <c r="O54" s="90"/>
      <c r="P54" s="90"/>
      <c r="Q54" s="90"/>
      <c r="R54" s="90"/>
    </row>
    <row r="55" spans="1:18" x14ac:dyDescent="0.25">
      <c r="A55" s="90"/>
      <c r="B55" s="90"/>
      <c r="C55" s="90"/>
      <c r="D55" s="90"/>
      <c r="E55" s="90"/>
      <c r="F55" s="90"/>
      <c r="G55" s="90"/>
      <c r="H55" s="90"/>
      <c r="I55" s="90"/>
      <c r="J55" s="90"/>
      <c r="K55" s="90"/>
      <c r="L55" s="90"/>
      <c r="M55" s="90"/>
      <c r="N55" s="90"/>
      <c r="O55" s="90"/>
      <c r="P55" s="90"/>
      <c r="Q55" s="90"/>
      <c r="R55" s="90"/>
    </row>
    <row r="56" spans="1:18" x14ac:dyDescent="0.25">
      <c r="A56" s="90"/>
      <c r="B56" s="90"/>
      <c r="C56" s="90"/>
      <c r="D56" s="90"/>
      <c r="E56" s="90"/>
      <c r="F56" s="90"/>
      <c r="G56" s="90"/>
      <c r="H56" s="90"/>
      <c r="I56" s="90"/>
      <c r="J56" s="90"/>
      <c r="K56" s="90"/>
      <c r="L56" s="90"/>
      <c r="M56" s="90"/>
      <c r="N56" s="90"/>
      <c r="O56" s="90"/>
      <c r="P56" s="90"/>
      <c r="Q56" s="90"/>
      <c r="R56" s="90"/>
    </row>
    <row r="57" spans="1:18" x14ac:dyDescent="0.25">
      <c r="A57" s="90"/>
      <c r="B57" s="90"/>
      <c r="C57" s="90"/>
      <c r="D57" s="90"/>
      <c r="E57" s="90"/>
      <c r="F57" s="90"/>
      <c r="G57" s="90"/>
      <c r="H57" s="90"/>
      <c r="I57" s="90"/>
      <c r="J57" s="90"/>
      <c r="K57" s="90"/>
      <c r="L57" s="90"/>
      <c r="M57" s="90"/>
      <c r="N57" s="90"/>
      <c r="O57" s="90"/>
      <c r="P57" s="90"/>
      <c r="Q57" s="90"/>
      <c r="R57" s="90"/>
    </row>
    <row r="58" spans="1:18" x14ac:dyDescent="0.25">
      <c r="A58" s="90"/>
      <c r="B58" s="90"/>
      <c r="C58" s="90"/>
      <c r="D58" s="90"/>
      <c r="E58" s="90"/>
      <c r="F58" s="90"/>
      <c r="G58" s="90"/>
      <c r="H58" s="90"/>
      <c r="I58" s="90"/>
      <c r="J58" s="90"/>
      <c r="K58" s="90"/>
      <c r="L58" s="90"/>
      <c r="M58" s="90"/>
      <c r="N58" s="90"/>
      <c r="O58" s="90"/>
      <c r="P58" s="90"/>
      <c r="Q58" s="90"/>
      <c r="R58" s="90"/>
    </row>
    <row r="59" spans="1:18" x14ac:dyDescent="0.25">
      <c r="A59" s="90"/>
      <c r="B59" s="90"/>
      <c r="C59" s="90"/>
      <c r="D59" s="90"/>
      <c r="E59" s="90"/>
      <c r="F59" s="90"/>
      <c r="G59" s="90"/>
      <c r="H59" s="90"/>
      <c r="I59" s="90"/>
      <c r="J59" s="90"/>
      <c r="K59" s="90"/>
      <c r="L59" s="90"/>
      <c r="M59" s="90"/>
      <c r="N59" s="90"/>
      <c r="O59" s="90"/>
      <c r="P59" s="90"/>
      <c r="Q59" s="90"/>
      <c r="R59" s="90"/>
    </row>
    <row r="60" spans="1:18" x14ac:dyDescent="0.25">
      <c r="A60" s="90"/>
      <c r="B60" s="90"/>
      <c r="C60" s="90"/>
      <c r="D60" s="90"/>
      <c r="E60" s="90"/>
      <c r="F60" s="90"/>
      <c r="G60" s="90"/>
      <c r="H60" s="90"/>
      <c r="I60" s="90"/>
      <c r="J60" s="90"/>
      <c r="K60" s="90"/>
      <c r="L60" s="90"/>
      <c r="M60" s="90"/>
      <c r="N60" s="90"/>
      <c r="O60" s="90"/>
      <c r="P60" s="90"/>
      <c r="Q60" s="90"/>
      <c r="R60" s="90"/>
    </row>
    <row r="61" spans="1:18" x14ac:dyDescent="0.25">
      <c r="A61" s="90"/>
      <c r="B61" s="90"/>
      <c r="C61" s="90"/>
      <c r="D61" s="90"/>
      <c r="E61" s="90"/>
      <c r="F61" s="90"/>
      <c r="G61" s="90"/>
      <c r="H61" s="90"/>
      <c r="I61" s="90"/>
      <c r="J61" s="90"/>
      <c r="K61" s="90"/>
      <c r="L61" s="90"/>
      <c r="M61" s="90"/>
      <c r="N61" s="90"/>
      <c r="O61" s="90"/>
      <c r="P61" s="90"/>
      <c r="Q61" s="90"/>
      <c r="R61" s="90"/>
    </row>
    <row r="62" spans="1:18" x14ac:dyDescent="0.25">
      <c r="A62" s="90"/>
      <c r="B62" s="90"/>
      <c r="C62" s="90"/>
      <c r="D62" s="90"/>
      <c r="E62" s="90"/>
      <c r="F62" s="90"/>
      <c r="G62" s="90"/>
      <c r="H62" s="90"/>
      <c r="I62" s="90"/>
      <c r="J62" s="90"/>
      <c r="K62" s="90"/>
      <c r="L62" s="90"/>
      <c r="M62" s="90"/>
      <c r="N62" s="90"/>
      <c r="O62" s="90"/>
      <c r="P62" s="90"/>
      <c r="Q62" s="90"/>
      <c r="R62" s="90"/>
    </row>
    <row r="63" spans="1:18" x14ac:dyDescent="0.25">
      <c r="A63" s="90"/>
      <c r="B63" s="90"/>
      <c r="C63" s="90"/>
      <c r="D63" s="90"/>
      <c r="E63" s="90"/>
      <c r="F63" s="90"/>
      <c r="G63" s="90"/>
      <c r="H63" s="90"/>
      <c r="I63" s="90"/>
      <c r="J63" s="90"/>
      <c r="K63" s="90"/>
      <c r="L63" s="90"/>
      <c r="M63" s="90"/>
      <c r="N63" s="90"/>
      <c r="O63" s="90"/>
      <c r="P63" s="90"/>
      <c r="Q63" s="90"/>
      <c r="R63" s="90"/>
    </row>
    <row r="64" spans="1:18" x14ac:dyDescent="0.25">
      <c r="A64" s="90"/>
      <c r="B64" s="90"/>
      <c r="C64" s="90"/>
      <c r="D64" s="90"/>
      <c r="E64" s="90"/>
      <c r="F64" s="90"/>
      <c r="G64" s="90"/>
      <c r="H64" s="90"/>
      <c r="I64" s="90"/>
      <c r="J64" s="90"/>
      <c r="K64" s="90"/>
      <c r="L64" s="90"/>
      <c r="M64" s="90"/>
      <c r="N64" s="90"/>
      <c r="O64" s="90"/>
      <c r="P64" s="90"/>
      <c r="Q64" s="90"/>
      <c r="R64" s="90"/>
    </row>
    <row r="65" spans="1:18" x14ac:dyDescent="0.25">
      <c r="A65" s="90"/>
      <c r="B65" s="90"/>
      <c r="C65" s="90"/>
      <c r="D65" s="90"/>
      <c r="E65" s="90"/>
      <c r="F65" s="90"/>
      <c r="G65" s="90"/>
      <c r="H65" s="90"/>
      <c r="I65" s="90"/>
      <c r="J65" s="90"/>
      <c r="K65" s="90"/>
      <c r="L65" s="90"/>
      <c r="M65" s="90"/>
      <c r="N65" s="90"/>
      <c r="O65" s="90"/>
      <c r="P65" s="90"/>
      <c r="Q65" s="90"/>
      <c r="R65" s="90"/>
    </row>
    <row r="66" spans="1:18" x14ac:dyDescent="0.25">
      <c r="A66" s="90"/>
      <c r="B66" s="90"/>
      <c r="C66" s="90"/>
      <c r="D66" s="90"/>
      <c r="E66" s="90"/>
      <c r="F66" s="90"/>
      <c r="G66" s="90"/>
      <c r="H66" s="90"/>
      <c r="I66" s="90"/>
      <c r="J66" s="90"/>
      <c r="K66" s="90"/>
      <c r="L66" s="90"/>
      <c r="M66" s="90"/>
      <c r="N66" s="90"/>
      <c r="O66" s="90"/>
      <c r="P66" s="90"/>
      <c r="Q66" s="90"/>
      <c r="R66" s="90"/>
    </row>
    <row r="67" spans="1:18" x14ac:dyDescent="0.25">
      <c r="A67" s="90"/>
      <c r="B67" s="90"/>
      <c r="C67" s="90"/>
      <c r="D67" s="90"/>
      <c r="E67" s="90"/>
      <c r="F67" s="90"/>
      <c r="G67" s="90"/>
      <c r="H67" s="90"/>
      <c r="I67" s="90"/>
      <c r="J67" s="90"/>
      <c r="K67" s="90"/>
      <c r="L67" s="90"/>
      <c r="M67" s="90"/>
      <c r="N67" s="90"/>
      <c r="O67" s="90"/>
      <c r="P67" s="90"/>
      <c r="Q67" s="90"/>
      <c r="R67" s="90"/>
    </row>
    <row r="68" spans="1:18" x14ac:dyDescent="0.25">
      <c r="A68" s="90"/>
      <c r="B68" s="90"/>
      <c r="C68" s="90"/>
      <c r="D68" s="90"/>
      <c r="E68" s="90"/>
      <c r="F68" s="90"/>
      <c r="G68" s="90"/>
      <c r="H68" s="90"/>
      <c r="I68" s="90"/>
      <c r="J68" s="90"/>
      <c r="K68" s="90"/>
      <c r="L68" s="90"/>
      <c r="M68" s="90"/>
      <c r="N68" s="90"/>
      <c r="O68" s="90"/>
      <c r="P68" s="90"/>
      <c r="Q68" s="90"/>
      <c r="R68" s="90"/>
    </row>
    <row r="69" spans="1:18" x14ac:dyDescent="0.25">
      <c r="A69" s="90"/>
      <c r="B69" s="90"/>
      <c r="C69" s="90"/>
      <c r="D69" s="90"/>
      <c r="E69" s="90"/>
      <c r="F69" s="90"/>
      <c r="G69" s="90"/>
      <c r="H69" s="90"/>
      <c r="I69" s="90"/>
      <c r="J69" s="90"/>
      <c r="K69" s="90"/>
      <c r="L69" s="90"/>
      <c r="M69" s="90"/>
      <c r="N69" s="90"/>
      <c r="O69" s="90"/>
      <c r="P69" s="90"/>
      <c r="Q69" s="90"/>
      <c r="R69" s="90"/>
    </row>
    <row r="70" spans="1:18" x14ac:dyDescent="0.25">
      <c r="A70" s="90"/>
      <c r="B70" s="90"/>
      <c r="C70" s="90"/>
      <c r="D70" s="90"/>
      <c r="E70" s="90"/>
      <c r="F70" s="90"/>
      <c r="G70" s="90"/>
      <c r="H70" s="90"/>
      <c r="I70" s="90"/>
      <c r="J70" s="90"/>
      <c r="K70" s="90"/>
      <c r="L70" s="90"/>
      <c r="M70" s="90"/>
      <c r="N70" s="90"/>
      <c r="O70" s="90"/>
      <c r="P70" s="90"/>
      <c r="Q70" s="90"/>
      <c r="R70" s="90"/>
    </row>
    <row r="71" spans="1:18" x14ac:dyDescent="0.25">
      <c r="A71" s="90"/>
      <c r="B71" s="90"/>
      <c r="C71" s="90"/>
      <c r="D71" s="90"/>
      <c r="E71" s="90"/>
      <c r="F71" s="90"/>
      <c r="G71" s="90"/>
      <c r="H71" s="90"/>
      <c r="I71" s="90"/>
      <c r="J71" s="90"/>
      <c r="K71" s="90"/>
      <c r="L71" s="90"/>
      <c r="M71" s="90"/>
      <c r="N71" s="90"/>
      <c r="O71" s="90"/>
      <c r="P71" s="90"/>
      <c r="Q71" s="90"/>
      <c r="R71" s="90"/>
    </row>
    <row r="72" spans="1:18" x14ac:dyDescent="0.25">
      <c r="A72" s="90"/>
      <c r="B72" s="90"/>
      <c r="C72" s="90"/>
      <c r="D72" s="90"/>
      <c r="E72" s="90"/>
      <c r="F72" s="90"/>
      <c r="G72" s="90"/>
      <c r="H72" s="90"/>
      <c r="I72" s="90"/>
      <c r="J72" s="90"/>
      <c r="K72" s="90"/>
      <c r="L72" s="90"/>
      <c r="M72" s="90"/>
      <c r="N72" s="90"/>
      <c r="O72" s="90"/>
      <c r="P72" s="90"/>
      <c r="Q72" s="90"/>
      <c r="R72" s="90"/>
    </row>
    <row r="73" spans="1:18" x14ac:dyDescent="0.25">
      <c r="A73" s="90"/>
      <c r="B73" s="90"/>
      <c r="C73" s="90"/>
      <c r="D73" s="90"/>
      <c r="E73" s="90"/>
      <c r="F73" s="90"/>
      <c r="G73" s="90"/>
      <c r="H73" s="90"/>
      <c r="I73" s="90"/>
      <c r="J73" s="90"/>
      <c r="K73" s="90"/>
      <c r="L73" s="90"/>
      <c r="M73" s="90"/>
      <c r="N73" s="90"/>
      <c r="O73" s="90"/>
      <c r="P73" s="90"/>
      <c r="Q73" s="90"/>
      <c r="R73" s="90"/>
    </row>
    <row r="74" spans="1:18" x14ac:dyDescent="0.25">
      <c r="A74" s="90"/>
      <c r="B74" s="90"/>
      <c r="C74" s="90"/>
      <c r="D74" s="90"/>
      <c r="E74" s="90"/>
      <c r="F74" s="90"/>
      <c r="G74" s="90"/>
      <c r="H74" s="90"/>
      <c r="I74" s="90"/>
      <c r="J74" s="90"/>
      <c r="K74" s="90"/>
      <c r="L74" s="90"/>
      <c r="M74" s="90"/>
      <c r="N74" s="90"/>
      <c r="O74" s="90"/>
      <c r="P74" s="90"/>
      <c r="Q74" s="90"/>
      <c r="R74" s="90"/>
    </row>
    <row r="75" spans="1:18" x14ac:dyDescent="0.25">
      <c r="A75" s="90"/>
      <c r="B75" s="90"/>
      <c r="C75" s="90"/>
      <c r="D75" s="90"/>
      <c r="E75" s="90"/>
      <c r="F75" s="90"/>
      <c r="G75" s="90"/>
      <c r="H75" s="90"/>
      <c r="I75" s="90"/>
      <c r="J75" s="90"/>
      <c r="K75" s="90"/>
      <c r="L75" s="90"/>
      <c r="M75" s="90"/>
      <c r="N75" s="90"/>
      <c r="O75" s="90"/>
      <c r="P75" s="90"/>
      <c r="Q75" s="90"/>
      <c r="R75" s="90"/>
    </row>
    <row r="76" spans="1:18" x14ac:dyDescent="0.25">
      <c r="A76" s="90"/>
      <c r="B76" s="90"/>
      <c r="C76" s="90"/>
      <c r="D76" s="90"/>
      <c r="E76" s="90"/>
      <c r="F76" s="90"/>
      <c r="G76" s="90"/>
      <c r="H76" s="90"/>
      <c r="I76" s="90"/>
      <c r="J76" s="90"/>
      <c r="K76" s="90"/>
      <c r="L76" s="90"/>
      <c r="M76" s="90"/>
      <c r="N76" s="90"/>
      <c r="O76" s="90"/>
      <c r="P76" s="90"/>
      <c r="Q76" s="90"/>
      <c r="R76" s="90"/>
    </row>
    <row r="77" spans="1:18" x14ac:dyDescent="0.25">
      <c r="B77" s="90"/>
      <c r="C77" s="90"/>
      <c r="D77" s="90"/>
      <c r="E77" s="90"/>
      <c r="F77" s="90"/>
      <c r="G77" s="90"/>
      <c r="H77" s="90"/>
      <c r="I77" s="90"/>
      <c r="J77" s="90"/>
      <c r="K77" s="90"/>
      <c r="L77" s="90"/>
      <c r="M77" s="90"/>
      <c r="N77" s="90"/>
      <c r="O77" s="90"/>
      <c r="P77" s="90"/>
      <c r="Q77" s="90"/>
      <c r="R77" s="90"/>
    </row>
    <row r="78" spans="1:18" x14ac:dyDescent="0.25">
      <c r="B78" s="90"/>
      <c r="C78" s="90"/>
      <c r="D78" s="90"/>
      <c r="E78" s="90"/>
      <c r="F78" s="90"/>
      <c r="G78" s="90"/>
      <c r="H78" s="90"/>
      <c r="I78" s="90"/>
      <c r="J78" s="90"/>
      <c r="K78" s="90"/>
      <c r="L78" s="90"/>
      <c r="M78" s="90"/>
      <c r="N78" s="90"/>
      <c r="O78" s="90"/>
      <c r="P78" s="90"/>
      <c r="Q78" s="90"/>
      <c r="R78" s="90"/>
    </row>
    <row r="79" spans="1:18" x14ac:dyDescent="0.25">
      <c r="B79" s="90"/>
      <c r="C79" s="90"/>
      <c r="D79" s="90"/>
      <c r="E79" s="90"/>
      <c r="F79" s="90"/>
      <c r="G79" s="90"/>
      <c r="H79" s="90"/>
      <c r="I79" s="90"/>
      <c r="J79" s="90"/>
      <c r="K79" s="90"/>
      <c r="L79" s="90"/>
      <c r="M79" s="90"/>
      <c r="N79" s="90"/>
      <c r="O79" s="90"/>
      <c r="P79" s="90"/>
      <c r="Q79" s="90"/>
      <c r="R79" s="90"/>
    </row>
    <row r="80" spans="1:18" x14ac:dyDescent="0.25">
      <c r="B80" s="90"/>
      <c r="C80" s="90"/>
      <c r="D80" s="90"/>
      <c r="E80" s="90"/>
      <c r="F80" s="90"/>
      <c r="G80" s="90"/>
      <c r="H80" s="90"/>
      <c r="I80" s="90"/>
      <c r="J80" s="90"/>
      <c r="K80" s="90"/>
      <c r="L80" s="90"/>
      <c r="M80" s="90"/>
      <c r="N80" s="90"/>
      <c r="O80" s="90"/>
      <c r="P80" s="90"/>
      <c r="Q80" s="90"/>
      <c r="R80" s="90"/>
    </row>
    <row r="81" spans="2:18" x14ac:dyDescent="0.25">
      <c r="B81" s="90"/>
      <c r="C81" s="90"/>
      <c r="D81" s="90"/>
      <c r="E81" s="90"/>
      <c r="F81" s="90"/>
      <c r="G81" s="90"/>
      <c r="H81" s="90"/>
      <c r="I81" s="90"/>
      <c r="J81" s="90"/>
      <c r="K81" s="90"/>
      <c r="L81" s="90"/>
      <c r="M81" s="90"/>
      <c r="N81" s="90"/>
      <c r="O81" s="90"/>
      <c r="P81" s="90"/>
      <c r="Q81" s="90"/>
      <c r="R81" s="90"/>
    </row>
    <row r="82" spans="2:18" x14ac:dyDescent="0.25">
      <c r="B82" s="90"/>
      <c r="C82" s="90"/>
      <c r="D82" s="90"/>
      <c r="E82" s="90"/>
      <c r="F82" s="90"/>
      <c r="G82" s="90"/>
      <c r="H82" s="90"/>
      <c r="I82" s="90"/>
      <c r="J82" s="90"/>
      <c r="K82" s="90"/>
      <c r="L82" s="90"/>
      <c r="M82" s="90"/>
      <c r="N82" s="90"/>
      <c r="O82" s="90"/>
      <c r="P82" s="90"/>
      <c r="Q82" s="90"/>
      <c r="R82" s="90"/>
    </row>
    <row r="83" spans="2:18" x14ac:dyDescent="0.25">
      <c r="B83" s="90"/>
      <c r="C83" s="90"/>
      <c r="D83" s="90"/>
      <c r="E83" s="90"/>
      <c r="F83" s="90"/>
      <c r="G83" s="90"/>
      <c r="H83" s="90"/>
      <c r="I83" s="90"/>
      <c r="J83" s="90"/>
      <c r="K83" s="90"/>
      <c r="L83" s="90"/>
      <c r="M83" s="90"/>
      <c r="N83" s="90"/>
      <c r="O83" s="90"/>
      <c r="P83" s="90"/>
      <c r="Q83" s="90"/>
      <c r="R83" s="90"/>
    </row>
    <row r="84" spans="2:18" x14ac:dyDescent="0.25">
      <c r="B84" s="90"/>
      <c r="C84" s="90"/>
      <c r="D84" s="90"/>
      <c r="E84" s="90"/>
      <c r="F84" s="90"/>
      <c r="G84" s="90"/>
      <c r="H84" s="90"/>
      <c r="I84" s="90"/>
      <c r="J84" s="90"/>
      <c r="K84" s="90"/>
      <c r="L84" s="90"/>
      <c r="M84" s="90"/>
      <c r="N84" s="90"/>
      <c r="O84" s="90"/>
      <c r="P84" s="90"/>
      <c r="Q84" s="90"/>
      <c r="R84" s="90"/>
    </row>
    <row r="85" spans="2:18" x14ac:dyDescent="0.25">
      <c r="B85" s="90"/>
      <c r="C85" s="90"/>
      <c r="D85" s="90"/>
      <c r="E85" s="90"/>
      <c r="F85" s="90"/>
      <c r="G85" s="90"/>
      <c r="H85" s="90"/>
      <c r="I85" s="90"/>
      <c r="J85" s="90"/>
      <c r="K85" s="90"/>
      <c r="L85" s="90"/>
      <c r="M85" s="90"/>
      <c r="N85" s="90"/>
      <c r="O85" s="90"/>
      <c r="P85" s="90"/>
      <c r="Q85" s="90"/>
      <c r="R85" s="90"/>
    </row>
    <row r="86" spans="2:18" x14ac:dyDescent="0.25">
      <c r="B86" s="90"/>
      <c r="C86" s="90"/>
      <c r="D86" s="90"/>
      <c r="E86" s="90"/>
      <c r="F86" s="90"/>
      <c r="G86" s="90"/>
      <c r="H86" s="90"/>
      <c r="I86" s="90"/>
      <c r="J86" s="90"/>
      <c r="K86" s="90"/>
      <c r="L86" s="90"/>
      <c r="M86" s="90"/>
      <c r="N86" s="90"/>
      <c r="O86" s="90"/>
      <c r="P86" s="90"/>
      <c r="Q86" s="90"/>
      <c r="R86" s="90"/>
    </row>
    <row r="87" spans="2:18" x14ac:dyDescent="0.25">
      <c r="B87" s="90"/>
      <c r="C87" s="90"/>
      <c r="D87" s="90"/>
      <c r="E87" s="90"/>
      <c r="F87" s="90"/>
      <c r="G87" s="90"/>
      <c r="H87" s="90"/>
      <c r="I87" s="90"/>
      <c r="J87" s="90"/>
      <c r="K87" s="90"/>
      <c r="L87" s="90"/>
      <c r="M87" s="90"/>
      <c r="N87" s="90"/>
      <c r="O87" s="90"/>
      <c r="P87" s="90"/>
      <c r="Q87" s="90"/>
      <c r="R87" s="90"/>
    </row>
    <row r="88" spans="2:18" x14ac:dyDescent="0.25">
      <c r="B88" s="90"/>
      <c r="C88" s="90"/>
      <c r="D88" s="90"/>
      <c r="E88" s="90"/>
      <c r="F88" s="90"/>
      <c r="G88" s="90"/>
      <c r="H88" s="90"/>
      <c r="I88" s="90"/>
      <c r="J88" s="90"/>
      <c r="K88" s="90"/>
      <c r="L88" s="90"/>
      <c r="M88" s="90"/>
      <c r="N88" s="90"/>
      <c r="O88" s="90"/>
      <c r="P88" s="90"/>
      <c r="Q88" s="90"/>
      <c r="R88" s="90"/>
    </row>
    <row r="89" spans="2:18" x14ac:dyDescent="0.25">
      <c r="B89" s="90"/>
      <c r="C89" s="90"/>
      <c r="D89" s="90"/>
      <c r="E89" s="90"/>
      <c r="F89" s="90"/>
      <c r="G89" s="90"/>
      <c r="H89" s="90"/>
      <c r="I89" s="90"/>
      <c r="J89" s="90"/>
      <c r="K89" s="90"/>
      <c r="L89" s="90"/>
      <c r="M89" s="90"/>
      <c r="N89" s="90"/>
      <c r="O89" s="90"/>
      <c r="P89" s="90"/>
      <c r="Q89" s="90"/>
      <c r="R89" s="90"/>
    </row>
    <row r="90" spans="2:18" x14ac:dyDescent="0.25">
      <c r="B90" s="90"/>
      <c r="C90" s="90"/>
      <c r="D90" s="90"/>
      <c r="E90" s="90"/>
      <c r="F90" s="90"/>
      <c r="G90" s="90"/>
      <c r="H90" s="90"/>
      <c r="I90" s="90"/>
      <c r="J90" s="90"/>
      <c r="K90" s="90"/>
      <c r="L90" s="90"/>
      <c r="M90" s="90"/>
      <c r="N90" s="90"/>
      <c r="O90" s="90"/>
      <c r="P90" s="90"/>
      <c r="Q90" s="90"/>
      <c r="R90" s="90"/>
    </row>
    <row r="91" spans="2:18" x14ac:dyDescent="0.25">
      <c r="B91" s="90"/>
      <c r="C91" s="90"/>
      <c r="D91" s="90"/>
      <c r="E91" s="90"/>
      <c r="F91" s="90"/>
      <c r="G91" s="90"/>
      <c r="H91" s="90"/>
      <c r="I91" s="90"/>
      <c r="J91" s="90"/>
      <c r="K91" s="90"/>
      <c r="L91" s="90"/>
      <c r="M91" s="90"/>
      <c r="N91" s="90"/>
      <c r="O91" s="90"/>
      <c r="P91" s="90"/>
      <c r="Q91" s="90"/>
      <c r="R91" s="90"/>
    </row>
    <row r="92" spans="2:18" x14ac:dyDescent="0.25">
      <c r="B92" s="90"/>
      <c r="C92" s="90"/>
    </row>
    <row r="93" spans="2:18" x14ac:dyDescent="0.25">
      <c r="B93" s="90"/>
      <c r="C93" s="90"/>
    </row>
    <row r="94" spans="2:18" x14ac:dyDescent="0.25">
      <c r="B94" s="90"/>
      <c r="C94" s="90"/>
    </row>
    <row r="95" spans="2:18" x14ac:dyDescent="0.25">
      <c r="B95" s="90"/>
      <c r="C95" s="90"/>
    </row>
  </sheetData>
  <mergeCells count="12">
    <mergeCell ref="B12:B16"/>
    <mergeCell ref="D18:H18"/>
    <mergeCell ref="D9:H9"/>
    <mergeCell ref="B2:H2"/>
    <mergeCell ref="B3:B7"/>
    <mergeCell ref="B11:H11"/>
    <mergeCell ref="B29:H29"/>
    <mergeCell ref="B30:B34"/>
    <mergeCell ref="D36:H36"/>
    <mergeCell ref="B20:H20"/>
    <mergeCell ref="B21:B25"/>
    <mergeCell ref="D27:H2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Niveles!$P$29:$P$41</xm:f>
          </x14:formula1>
          <xm:sqref>J22</xm:sqref>
        </x14:dataValidation>
        <x14:dataValidation type="list" allowBlank="1" showInputMessage="1" showErrorMessage="1" xr:uid="{00000000-0002-0000-0500-000001000000}">
          <x14:formula1>
            <xm:f>'1.MapaRiesgos'!$C$6:$C$22</xm:f>
          </x14:formula1>
          <xm:sqref>J31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tabColor rgb="FF92D050"/>
  </sheetPr>
  <dimension ref="A1:AL56"/>
  <sheetViews>
    <sheetView showGridLines="0" zoomScale="110" zoomScaleNormal="110" workbookViewId="0"/>
  </sheetViews>
  <sheetFormatPr baseColWidth="10" defaultColWidth="11.42578125" defaultRowHeight="20.25" x14ac:dyDescent="0.3"/>
  <cols>
    <col min="1" max="1" width="3.140625" style="5" customWidth="1"/>
    <col min="2" max="2" width="22.140625" style="5" customWidth="1"/>
    <col min="3" max="3" width="28.7109375" style="5" customWidth="1"/>
    <col min="4" max="4" width="7.28515625" style="5" bestFit="1" customWidth="1"/>
    <col min="5" max="5" width="8.28515625" style="5" bestFit="1" customWidth="1"/>
    <col min="6" max="6" width="12.42578125" style="5" customWidth="1"/>
    <col min="7" max="7" width="4.42578125" style="5" customWidth="1"/>
    <col min="8" max="8" width="14.85546875" style="5" bestFit="1" customWidth="1"/>
    <col min="9" max="9" width="13.28515625" style="5" bestFit="1" customWidth="1"/>
    <col min="10" max="10" width="57.42578125" style="5" customWidth="1"/>
    <col min="11" max="16384" width="11.42578125" style="5"/>
  </cols>
  <sheetData>
    <row r="1" spans="1:38" x14ac:dyDescent="0.3">
      <c r="A1" s="3"/>
      <c r="B1" s="4"/>
      <c r="C1" s="4"/>
      <c r="D1" s="4"/>
      <c r="E1" s="4"/>
      <c r="F1" s="4"/>
      <c r="G1" s="3"/>
      <c r="H1" s="3"/>
      <c r="I1" s="3"/>
      <c r="J1" s="3"/>
      <c r="K1" s="3"/>
      <c r="L1" s="3"/>
      <c r="M1" s="3"/>
      <c r="N1" s="3"/>
      <c r="O1" s="3"/>
      <c r="P1" s="3"/>
      <c r="Q1" s="3"/>
      <c r="R1" s="3"/>
      <c r="S1" s="3"/>
      <c r="T1" s="3"/>
      <c r="U1" s="3"/>
      <c r="V1" s="3"/>
      <c r="W1" s="3"/>
      <c r="X1" s="3"/>
      <c r="Y1" s="3"/>
      <c r="Z1" s="3"/>
      <c r="AA1" s="3"/>
      <c r="AB1" s="3"/>
      <c r="AC1" s="3"/>
      <c r="AD1" s="3"/>
      <c r="AE1" s="3"/>
      <c r="AF1" s="3"/>
    </row>
    <row r="2" spans="1:38" ht="20.25" customHeight="1" x14ac:dyDescent="0.3">
      <c r="A2" s="3"/>
      <c r="B2" s="521" t="s">
        <v>586</v>
      </c>
      <c r="C2" s="521"/>
      <c r="D2" s="524" t="s">
        <v>398</v>
      </c>
      <c r="E2" s="525"/>
      <c r="F2" s="526"/>
      <c r="G2" s="3"/>
      <c r="H2" s="516" t="s">
        <v>587</v>
      </c>
      <c r="I2" s="517"/>
      <c r="J2" s="517"/>
      <c r="K2" s="518"/>
      <c r="L2" s="3"/>
      <c r="M2" s="3"/>
      <c r="N2" s="3"/>
      <c r="O2" s="3"/>
      <c r="P2" s="3"/>
      <c r="Q2" s="3"/>
      <c r="R2" s="3"/>
      <c r="S2" s="3"/>
      <c r="T2" s="3"/>
      <c r="U2" s="3"/>
      <c r="V2" s="3"/>
      <c r="W2" s="3"/>
      <c r="X2" s="3"/>
      <c r="Y2" s="3"/>
      <c r="Z2" s="3"/>
      <c r="AA2" s="3"/>
      <c r="AB2" s="3"/>
      <c r="AC2" s="3"/>
      <c r="AD2" s="3"/>
      <c r="AE2" s="3"/>
      <c r="AF2" s="3"/>
    </row>
    <row r="3" spans="1:38" x14ac:dyDescent="0.3">
      <c r="A3" s="3"/>
      <c r="B3" s="522" t="s">
        <v>588</v>
      </c>
      <c r="C3" s="522"/>
      <c r="D3" s="523" t="s">
        <v>589</v>
      </c>
      <c r="E3" s="523"/>
      <c r="F3" s="527" t="s">
        <v>590</v>
      </c>
      <c r="G3" s="3"/>
      <c r="H3" s="2"/>
      <c r="I3" s="2"/>
      <c r="J3" s="2"/>
      <c r="K3" s="2"/>
      <c r="L3" s="3"/>
      <c r="M3" s="3"/>
      <c r="N3" s="3"/>
      <c r="O3" s="3"/>
      <c r="P3" s="3"/>
      <c r="Q3" s="3"/>
      <c r="R3" s="3"/>
      <c r="S3" s="3"/>
      <c r="T3" s="3"/>
      <c r="U3" s="3"/>
      <c r="V3" s="3"/>
      <c r="W3" s="3"/>
      <c r="X3" s="3"/>
      <c r="Y3" s="3"/>
      <c r="Z3" s="3"/>
      <c r="AA3" s="3"/>
      <c r="AB3" s="3"/>
      <c r="AC3" s="3"/>
      <c r="AD3" s="3"/>
      <c r="AE3" s="3"/>
      <c r="AF3" s="3"/>
    </row>
    <row r="4" spans="1:38" x14ac:dyDescent="0.3">
      <c r="A4" s="3"/>
      <c r="B4" s="45" t="s">
        <v>591</v>
      </c>
      <c r="C4" s="45" t="s">
        <v>592</v>
      </c>
      <c r="D4" s="45" t="s">
        <v>591</v>
      </c>
      <c r="E4" s="45" t="s">
        <v>592</v>
      </c>
      <c r="F4" s="528"/>
      <c r="G4" s="3"/>
      <c r="H4" s="516" t="s">
        <v>593</v>
      </c>
      <c r="I4" s="517"/>
      <c r="J4" s="517"/>
      <c r="K4" s="518"/>
      <c r="L4" s="3"/>
      <c r="M4" s="3"/>
      <c r="N4" s="3"/>
      <c r="O4" s="3"/>
      <c r="P4" s="3"/>
      <c r="Q4" s="3"/>
      <c r="R4" s="3"/>
      <c r="S4" s="3"/>
      <c r="T4" s="3"/>
      <c r="U4" s="3"/>
      <c r="V4" s="3"/>
      <c r="W4" s="3"/>
      <c r="X4" s="3"/>
      <c r="Y4" s="3"/>
      <c r="Z4" s="3"/>
      <c r="AA4" s="3"/>
      <c r="AB4" s="3"/>
      <c r="AC4" s="3"/>
      <c r="AD4" s="3"/>
      <c r="AE4" s="3"/>
      <c r="AF4" s="3"/>
    </row>
    <row r="5" spans="1:38" x14ac:dyDescent="0.3">
      <c r="A5" s="3"/>
      <c r="B5" s="7">
        <v>0</v>
      </c>
      <c r="C5" s="7">
        <v>2</v>
      </c>
      <c r="D5" s="23">
        <v>0</v>
      </c>
      <c r="E5" s="23">
        <v>0.2</v>
      </c>
      <c r="F5" s="18" t="s">
        <v>594</v>
      </c>
      <c r="G5" s="3"/>
      <c r="H5" s="519" t="s">
        <v>595</v>
      </c>
      <c r="I5" s="520"/>
      <c r="J5" s="28" t="s">
        <v>596</v>
      </c>
      <c r="K5" s="28" t="s">
        <v>597</v>
      </c>
      <c r="L5" s="3"/>
      <c r="M5" s="3"/>
      <c r="N5" s="3"/>
      <c r="O5" s="3"/>
      <c r="P5" s="3"/>
      <c r="Q5" s="3"/>
      <c r="R5" s="3"/>
      <c r="S5" s="3"/>
      <c r="T5" s="3"/>
      <c r="U5" s="3"/>
      <c r="V5" s="3"/>
      <c r="W5" s="3"/>
      <c r="X5" s="3"/>
      <c r="Y5" s="3"/>
      <c r="Z5" s="3"/>
      <c r="AA5" s="3"/>
      <c r="AB5" s="3"/>
      <c r="AC5" s="3"/>
      <c r="AD5" s="3"/>
      <c r="AE5" s="3"/>
      <c r="AF5" s="3"/>
    </row>
    <row r="6" spans="1:38" ht="31.5" x14ac:dyDescent="0.3">
      <c r="A6" s="3"/>
      <c r="B6" s="8">
        <v>3</v>
      </c>
      <c r="C6" s="8">
        <v>24</v>
      </c>
      <c r="D6" s="24">
        <v>0.2001</v>
      </c>
      <c r="E6" s="24">
        <v>0.4</v>
      </c>
      <c r="F6" s="22" t="s">
        <v>598</v>
      </c>
      <c r="G6" s="3"/>
      <c r="H6" s="515" t="s">
        <v>60</v>
      </c>
      <c r="I6" s="43" t="s">
        <v>264</v>
      </c>
      <c r="J6" s="15" t="s">
        <v>599</v>
      </c>
      <c r="K6" s="16">
        <v>0.25</v>
      </c>
      <c r="L6" s="3"/>
      <c r="M6" s="3"/>
      <c r="N6" s="3"/>
      <c r="O6" s="3"/>
      <c r="P6" s="3"/>
      <c r="Q6" s="3"/>
      <c r="R6" s="3"/>
      <c r="S6" s="3"/>
      <c r="T6" s="3"/>
      <c r="U6" s="3"/>
      <c r="V6" s="3"/>
      <c r="W6" s="3"/>
      <c r="X6" s="3"/>
      <c r="Y6" s="3"/>
      <c r="Z6" s="3"/>
      <c r="AA6" s="3"/>
      <c r="AB6" s="3"/>
      <c r="AC6" s="3"/>
      <c r="AD6" s="3"/>
      <c r="AE6" s="3"/>
      <c r="AF6" s="3"/>
    </row>
    <row r="7" spans="1:38" ht="31.5" x14ac:dyDescent="0.3">
      <c r="A7" s="3"/>
      <c r="B7" s="8">
        <v>25</v>
      </c>
      <c r="C7" s="8">
        <v>500</v>
      </c>
      <c r="D7" s="25">
        <v>0.40010000000000001</v>
      </c>
      <c r="E7" s="25">
        <v>0.6</v>
      </c>
      <c r="F7" s="21" t="s">
        <v>600</v>
      </c>
      <c r="G7" s="3"/>
      <c r="H7" s="515"/>
      <c r="I7" s="43" t="s">
        <v>280</v>
      </c>
      <c r="J7" s="15" t="s">
        <v>601</v>
      </c>
      <c r="K7" s="16">
        <v>0.15</v>
      </c>
      <c r="L7" s="3"/>
      <c r="M7" s="3"/>
      <c r="N7" s="3"/>
      <c r="O7" s="3"/>
      <c r="P7" s="3"/>
      <c r="Q7" s="3"/>
      <c r="R7" s="3"/>
      <c r="S7" s="3"/>
      <c r="T7" s="3"/>
      <c r="U7" s="3"/>
      <c r="V7" s="3"/>
      <c r="W7" s="3"/>
      <c r="X7" s="3"/>
      <c r="Y7" s="3"/>
      <c r="Z7" s="3"/>
      <c r="AA7" s="3"/>
      <c r="AB7" s="3"/>
      <c r="AC7" s="3"/>
      <c r="AD7" s="3"/>
      <c r="AE7" s="3"/>
      <c r="AF7" s="3"/>
    </row>
    <row r="8" spans="1:38" ht="31.5" x14ac:dyDescent="0.3">
      <c r="A8" s="3"/>
      <c r="B8" s="8">
        <v>501</v>
      </c>
      <c r="C8" s="8">
        <v>5000</v>
      </c>
      <c r="D8" s="26">
        <v>0.60009999999999997</v>
      </c>
      <c r="E8" s="26">
        <v>0.8</v>
      </c>
      <c r="F8" s="19" t="s">
        <v>602</v>
      </c>
      <c r="G8" s="3"/>
      <c r="H8" s="515"/>
      <c r="I8" s="43" t="s">
        <v>286</v>
      </c>
      <c r="J8" s="15" t="s">
        <v>603</v>
      </c>
      <c r="K8" s="16">
        <v>0.1</v>
      </c>
      <c r="L8" s="3"/>
      <c r="M8" s="3"/>
      <c r="N8" s="3"/>
      <c r="O8" s="3"/>
      <c r="P8" s="3"/>
      <c r="Q8" s="3"/>
      <c r="R8" s="3"/>
      <c r="S8" s="3"/>
      <c r="T8" s="3"/>
      <c r="U8" s="3"/>
      <c r="V8" s="3"/>
      <c r="W8" s="3"/>
      <c r="X8" s="3"/>
      <c r="Y8" s="3"/>
      <c r="Z8" s="3"/>
      <c r="AA8" s="3"/>
      <c r="AB8" s="3"/>
      <c r="AC8" s="3"/>
      <c r="AD8" s="3"/>
      <c r="AE8" s="3"/>
      <c r="AF8" s="3"/>
    </row>
    <row r="9" spans="1:38" ht="47.25" x14ac:dyDescent="0.3">
      <c r="A9" s="3"/>
      <c r="B9" s="8">
        <v>5001</v>
      </c>
      <c r="C9" s="8">
        <v>10000</v>
      </c>
      <c r="D9" s="27">
        <v>0.80010000000000003</v>
      </c>
      <c r="E9" s="27">
        <v>1</v>
      </c>
      <c r="F9" s="20" t="s">
        <v>604</v>
      </c>
      <c r="G9" s="3"/>
      <c r="H9" s="515" t="s">
        <v>62</v>
      </c>
      <c r="I9" s="43" t="s">
        <v>605</v>
      </c>
      <c r="J9" s="15" t="s">
        <v>606</v>
      </c>
      <c r="K9" s="16">
        <v>0.25</v>
      </c>
      <c r="L9" s="3"/>
      <c r="M9" s="3"/>
      <c r="N9" s="3"/>
      <c r="O9" s="3"/>
      <c r="P9" s="3"/>
      <c r="Q9" s="3"/>
      <c r="R9" s="3"/>
      <c r="S9" s="3"/>
      <c r="T9" s="3"/>
      <c r="U9" s="3"/>
      <c r="V9" s="3"/>
      <c r="W9" s="3"/>
      <c r="X9" s="3"/>
      <c r="Y9" s="3"/>
      <c r="Z9" s="3"/>
      <c r="AA9" s="3"/>
      <c r="AB9" s="3"/>
      <c r="AC9" s="3"/>
      <c r="AD9" s="3"/>
      <c r="AE9" s="3"/>
      <c r="AF9" s="3"/>
    </row>
    <row r="10" spans="1:38" ht="31.5" x14ac:dyDescent="0.3">
      <c r="A10" s="3"/>
      <c r="B10" s="9"/>
      <c r="C10" s="9"/>
      <c r="D10" s="9"/>
      <c r="E10" s="9"/>
      <c r="F10" s="9"/>
      <c r="G10" s="3"/>
      <c r="H10" s="515"/>
      <c r="I10" s="43" t="s">
        <v>265</v>
      </c>
      <c r="J10" s="15" t="s">
        <v>607</v>
      </c>
      <c r="K10" s="16">
        <v>0.15</v>
      </c>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row>
    <row r="11" spans="1:38" x14ac:dyDescent="0.3">
      <c r="A11" s="3"/>
      <c r="B11" s="524" t="s">
        <v>17</v>
      </c>
      <c r="C11" s="526"/>
      <c r="D11" s="524" t="s">
        <v>414</v>
      </c>
      <c r="E11" s="525"/>
      <c r="F11" s="526"/>
      <c r="G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row>
    <row r="12" spans="1:38" ht="31.5" customHeight="1" x14ac:dyDescent="0.3">
      <c r="A12" s="3"/>
      <c r="B12" s="44" t="s">
        <v>608</v>
      </c>
      <c r="C12" s="44" t="s">
        <v>609</v>
      </c>
      <c r="D12" s="523" t="s">
        <v>610</v>
      </c>
      <c r="E12" s="523"/>
      <c r="F12" s="527" t="s">
        <v>611</v>
      </c>
      <c r="G12" s="3"/>
      <c r="H12" s="516" t="s">
        <v>612</v>
      </c>
      <c r="I12" s="517"/>
      <c r="J12" s="517"/>
      <c r="K12" s="30"/>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row>
    <row r="13" spans="1:38" x14ac:dyDescent="0.3">
      <c r="A13" s="3"/>
      <c r="B13" s="45" t="s">
        <v>613</v>
      </c>
      <c r="C13" s="45" t="s">
        <v>614</v>
      </c>
      <c r="D13" s="45" t="s">
        <v>591</v>
      </c>
      <c r="E13" s="45" t="s">
        <v>592</v>
      </c>
      <c r="F13" s="528"/>
      <c r="G13" s="3"/>
      <c r="H13" s="519" t="s">
        <v>615</v>
      </c>
      <c r="I13" s="520"/>
      <c r="J13" s="28" t="s">
        <v>596</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47.25" x14ac:dyDescent="0.3">
      <c r="A14" s="3"/>
      <c r="B14" s="10" t="s">
        <v>616</v>
      </c>
      <c r="C14" s="11" t="s">
        <v>617</v>
      </c>
      <c r="D14" s="23">
        <v>0</v>
      </c>
      <c r="E14" s="23">
        <v>0.2</v>
      </c>
      <c r="F14" s="18" t="s">
        <v>618</v>
      </c>
      <c r="G14" s="3"/>
      <c r="H14" s="515" t="s">
        <v>69</v>
      </c>
      <c r="I14" s="43" t="s">
        <v>266</v>
      </c>
      <c r="J14" s="15" t="s">
        <v>619</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row>
    <row r="15" spans="1:38" ht="63" x14ac:dyDescent="0.3">
      <c r="A15" s="3"/>
      <c r="B15" s="12" t="s">
        <v>220</v>
      </c>
      <c r="C15" s="13" t="s">
        <v>620</v>
      </c>
      <c r="D15" s="24">
        <v>0.2001</v>
      </c>
      <c r="E15" s="24">
        <v>0.4</v>
      </c>
      <c r="F15" s="22" t="s">
        <v>621</v>
      </c>
      <c r="G15" s="3"/>
      <c r="H15" s="515"/>
      <c r="I15" s="43" t="s">
        <v>281</v>
      </c>
      <c r="J15" s="15" t="s">
        <v>622</v>
      </c>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row>
    <row r="16" spans="1:38" ht="47.25" x14ac:dyDescent="0.3">
      <c r="A16" s="3"/>
      <c r="B16" s="12" t="s">
        <v>231</v>
      </c>
      <c r="C16" s="13" t="s">
        <v>151</v>
      </c>
      <c r="D16" s="25">
        <v>0.40010000000000001</v>
      </c>
      <c r="E16" s="25">
        <v>0.6</v>
      </c>
      <c r="F16" s="21" t="s">
        <v>570</v>
      </c>
      <c r="G16" s="3"/>
      <c r="H16" s="515" t="s">
        <v>71</v>
      </c>
      <c r="I16" s="43" t="s">
        <v>267</v>
      </c>
      <c r="J16" s="15" t="s">
        <v>623</v>
      </c>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row>
    <row r="17" spans="1:38" ht="63" x14ac:dyDescent="0.3">
      <c r="A17" s="3"/>
      <c r="B17" s="12" t="s">
        <v>166</v>
      </c>
      <c r="C17" s="13" t="s">
        <v>243</v>
      </c>
      <c r="D17" s="26">
        <v>0.60009999999999997</v>
      </c>
      <c r="E17" s="26">
        <v>0.8</v>
      </c>
      <c r="F17" s="19" t="s">
        <v>624</v>
      </c>
      <c r="G17" s="3"/>
      <c r="H17" s="515"/>
      <c r="I17" s="43" t="s">
        <v>389</v>
      </c>
      <c r="J17" s="15" t="s">
        <v>625</v>
      </c>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row>
    <row r="18" spans="1:38" ht="47.25" x14ac:dyDescent="0.3">
      <c r="A18" s="3"/>
      <c r="B18" s="12" t="s">
        <v>626</v>
      </c>
      <c r="C18" s="13" t="s">
        <v>158</v>
      </c>
      <c r="D18" s="27">
        <v>0.80010000000000003</v>
      </c>
      <c r="E18" s="27">
        <v>1</v>
      </c>
      <c r="F18" s="20" t="s">
        <v>627</v>
      </c>
      <c r="G18" s="3"/>
      <c r="H18" s="515" t="s">
        <v>73</v>
      </c>
      <c r="I18" s="43" t="s">
        <v>268</v>
      </c>
      <c r="J18" s="15" t="s">
        <v>628</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x14ac:dyDescent="0.3">
      <c r="A19" s="3"/>
      <c r="B19" s="6"/>
      <c r="C19" s="6"/>
      <c r="D19" s="6"/>
      <c r="E19" s="6"/>
      <c r="F19" s="6"/>
      <c r="G19" s="3"/>
      <c r="H19" s="515"/>
      <c r="I19" s="43" t="s">
        <v>463</v>
      </c>
      <c r="J19" s="15" t="s">
        <v>629</v>
      </c>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row>
    <row r="20" spans="1:38" ht="34.5" customHeight="1" x14ac:dyDescent="0.3">
      <c r="A20" s="3"/>
      <c r="B20" s="3"/>
      <c r="C20" s="3"/>
      <c r="D20" s="3"/>
      <c r="E20" s="3"/>
      <c r="F20" s="3"/>
      <c r="G20" s="3"/>
      <c r="H20" s="31"/>
      <c r="I20" s="31"/>
      <c r="J20" s="31"/>
      <c r="K20" s="29"/>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row>
    <row r="21" spans="1:38" x14ac:dyDescent="0.3">
      <c r="A21" s="3"/>
      <c r="B21" s="3"/>
      <c r="C21" s="3"/>
      <c r="D21" s="3"/>
      <c r="E21" s="3"/>
      <c r="F21" s="14"/>
      <c r="G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row>
    <row r="22" spans="1:38" x14ac:dyDescent="0.3">
      <c r="A22" s="3"/>
      <c r="B22" s="3"/>
      <c r="C22" s="3"/>
      <c r="D22" s="3"/>
      <c r="E22" s="3"/>
      <c r="F22" s="3"/>
      <c r="G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row>
    <row r="23" spans="1:38" x14ac:dyDescent="0.3">
      <c r="A23" s="3"/>
      <c r="B23" s="3"/>
      <c r="C23" s="3"/>
      <c r="D23" s="3"/>
      <c r="E23" s="3"/>
      <c r="F23" s="3"/>
      <c r="G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row>
    <row r="24" spans="1:38" x14ac:dyDescent="0.3">
      <c r="A24" s="3"/>
      <c r="B24" s="3"/>
      <c r="C24" s="3"/>
      <c r="D24" s="3"/>
      <c r="E24" s="3"/>
      <c r="F24" s="3"/>
      <c r="G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row>
    <row r="25" spans="1:38" x14ac:dyDescent="0.3">
      <c r="A25" s="3"/>
      <c r="B25" s="3"/>
      <c r="C25" s="3"/>
      <c r="D25" s="3"/>
      <c r="E25" s="3"/>
      <c r="F25" s="3"/>
      <c r="G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row>
    <row r="26" spans="1:38" x14ac:dyDescent="0.3">
      <c r="A26" s="3"/>
      <c r="B26" s="3"/>
      <c r="C26" s="3"/>
      <c r="D26" s="3"/>
      <c r="E26" s="3"/>
      <c r="F26" s="3"/>
      <c r="G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row>
    <row r="27" spans="1:38" x14ac:dyDescent="0.3">
      <c r="A27" s="3"/>
      <c r="B27" s="3"/>
      <c r="C27" s="3"/>
      <c r="D27" s="3"/>
      <c r="E27" s="3"/>
      <c r="F27" s="3"/>
      <c r="G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x14ac:dyDescent="0.3">
      <c r="A28" s="3"/>
      <c r="B28" s="3"/>
      <c r="C28" s="3"/>
      <c r="D28" s="3"/>
      <c r="E28" s="3"/>
      <c r="F28" s="3"/>
      <c r="G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row>
    <row r="29" spans="1:38" x14ac:dyDescent="0.3">
      <c r="A29" s="3"/>
      <c r="B29" s="3"/>
      <c r="C29" s="3"/>
      <c r="D29" s="3"/>
      <c r="E29" s="3"/>
      <c r="F29" s="3"/>
      <c r="G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x14ac:dyDescent="0.3">
      <c r="A30" s="3"/>
      <c r="B30" s="3"/>
      <c r="C30" s="3"/>
      <c r="D30" s="3"/>
      <c r="E30" s="3"/>
      <c r="F30" s="3"/>
      <c r="G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row>
    <row r="31" spans="1:38" x14ac:dyDescent="0.3">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x14ac:dyDescent="0.3">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x14ac:dyDescent="0.3">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row>
    <row r="34" spans="1:38" x14ac:dyDescent="0.3">
      <c r="A34" s="3"/>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8" x14ac:dyDescent="0.3">
      <c r="A35" s="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8" x14ac:dyDescent="0.3">
      <c r="A36" s="3"/>
    </row>
    <row r="37" spans="1:38" x14ac:dyDescent="0.3">
      <c r="A37" s="3"/>
    </row>
    <row r="38" spans="1:38" x14ac:dyDescent="0.3">
      <c r="A38" s="3"/>
    </row>
    <row r="39" spans="1:38" x14ac:dyDescent="0.3">
      <c r="A39" s="3"/>
    </row>
    <row r="40" spans="1:38" x14ac:dyDescent="0.3">
      <c r="A40" s="3"/>
    </row>
    <row r="41" spans="1:38" x14ac:dyDescent="0.3">
      <c r="A41" s="3"/>
    </row>
    <row r="42" spans="1:38" x14ac:dyDescent="0.3">
      <c r="A42" s="3"/>
    </row>
    <row r="43" spans="1:38" x14ac:dyDescent="0.3">
      <c r="A43" s="3"/>
    </row>
    <row r="44" spans="1:38" x14ac:dyDescent="0.3">
      <c r="A44" s="3"/>
    </row>
    <row r="45" spans="1:38" x14ac:dyDescent="0.3">
      <c r="A45" s="3"/>
    </row>
    <row r="46" spans="1:38" x14ac:dyDescent="0.3">
      <c r="A46" s="3"/>
    </row>
    <row r="47" spans="1:38" x14ac:dyDescent="0.3">
      <c r="A47" s="3"/>
    </row>
    <row r="48" spans="1:38" x14ac:dyDescent="0.3">
      <c r="A48" s="3"/>
    </row>
    <row r="49" spans="1:1" x14ac:dyDescent="0.3">
      <c r="A49" s="3"/>
    </row>
    <row r="50" spans="1:1" x14ac:dyDescent="0.3">
      <c r="A50" s="3"/>
    </row>
    <row r="51" spans="1:1" x14ac:dyDescent="0.3">
      <c r="A51" s="3"/>
    </row>
    <row r="52" spans="1:1" x14ac:dyDescent="0.3">
      <c r="A52" s="3"/>
    </row>
    <row r="53" spans="1:1" x14ac:dyDescent="0.3">
      <c r="A53" s="3"/>
    </row>
    <row r="54" spans="1:1" x14ac:dyDescent="0.3">
      <c r="A54" s="3"/>
    </row>
    <row r="55" spans="1:1" x14ac:dyDescent="0.3">
      <c r="A55" s="3"/>
    </row>
    <row r="56" spans="1:1" x14ac:dyDescent="0.3">
      <c r="A56" s="3"/>
    </row>
  </sheetData>
  <mergeCells count="19">
    <mergeCell ref="H2:K2"/>
    <mergeCell ref="H12:J12"/>
    <mergeCell ref="B2:C2"/>
    <mergeCell ref="B3:C3"/>
    <mergeCell ref="D3:E3"/>
    <mergeCell ref="D12:E12"/>
    <mergeCell ref="D2:F2"/>
    <mergeCell ref="F3:F4"/>
    <mergeCell ref="D11:F11"/>
    <mergeCell ref="F12:F13"/>
    <mergeCell ref="H6:H8"/>
    <mergeCell ref="H9:H10"/>
    <mergeCell ref="B11:C11"/>
    <mergeCell ref="H14:H15"/>
    <mergeCell ref="H16:H17"/>
    <mergeCell ref="H18:H19"/>
    <mergeCell ref="H4:K4"/>
    <mergeCell ref="H13:I13"/>
    <mergeCell ref="H5:I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019C2-28CF-42C3-BEDA-FB48A6C3418B}">
  <sheetPr>
    <tabColor theme="7" tint="-0.249977111117893"/>
  </sheetPr>
  <dimension ref="A3:K35"/>
  <sheetViews>
    <sheetView workbookViewId="0"/>
  </sheetViews>
  <sheetFormatPr baseColWidth="10" defaultColWidth="14.85546875" defaultRowHeight="16.5" x14ac:dyDescent="0.25"/>
  <cols>
    <col min="1" max="1" width="30.140625" style="245" bestFit="1" customWidth="1"/>
    <col min="2" max="2" width="14" style="245" bestFit="1" customWidth="1"/>
    <col min="3" max="3" width="9.140625" style="245" customWidth="1"/>
    <col min="4" max="4" width="15.5703125" style="245" customWidth="1"/>
    <col min="5" max="5" width="12.42578125" style="245" bestFit="1" customWidth="1"/>
    <col min="6" max="6" width="14.85546875" style="245"/>
    <col min="7" max="7" width="31.28515625" style="245" bestFit="1" customWidth="1"/>
    <col min="8" max="8" width="13.5703125" style="245" bestFit="1" customWidth="1"/>
    <col min="9" max="9" width="15.7109375" style="245" customWidth="1"/>
    <col min="10" max="10" width="10.140625" style="245" customWidth="1"/>
    <col min="11" max="11" width="12.42578125" style="245" bestFit="1" customWidth="1"/>
    <col min="12" max="16384" width="14.85546875" style="245"/>
  </cols>
  <sheetData>
    <row r="3" spans="1:11" ht="33" x14ac:dyDescent="0.25">
      <c r="A3" s="244" t="s">
        <v>630</v>
      </c>
      <c r="B3" s="244" t="s">
        <v>631</v>
      </c>
      <c r="G3" s="244" t="s">
        <v>632</v>
      </c>
      <c r="H3" s="244" t="s">
        <v>631</v>
      </c>
    </row>
    <row r="4" spans="1:11" ht="33" x14ac:dyDescent="0.25">
      <c r="A4" s="244" t="s">
        <v>11</v>
      </c>
      <c r="B4" s="245" t="s">
        <v>570</v>
      </c>
      <c r="C4" s="245" t="s">
        <v>568</v>
      </c>
      <c r="D4" s="245" t="s">
        <v>566</v>
      </c>
      <c r="E4" s="245" t="s">
        <v>633</v>
      </c>
      <c r="G4" s="244" t="s">
        <v>11</v>
      </c>
      <c r="H4" s="245" t="s">
        <v>572</v>
      </c>
      <c r="I4" s="245" t="s">
        <v>570</v>
      </c>
      <c r="J4" s="245" t="s">
        <v>568</v>
      </c>
      <c r="K4" s="245" t="s">
        <v>633</v>
      </c>
    </row>
    <row r="5" spans="1:11" x14ac:dyDescent="0.25">
      <c r="A5" s="246" t="s">
        <v>144</v>
      </c>
      <c r="B5" s="557">
        <v>1</v>
      </c>
      <c r="C5" s="557"/>
      <c r="D5" s="557"/>
      <c r="E5" s="557">
        <v>1</v>
      </c>
      <c r="G5" s="246" t="s">
        <v>144</v>
      </c>
      <c r="H5" s="557"/>
      <c r="I5" s="557">
        <v>1</v>
      </c>
      <c r="J5" s="557"/>
      <c r="K5" s="557">
        <v>1</v>
      </c>
    </row>
    <row r="6" spans="1:11" x14ac:dyDescent="0.25">
      <c r="A6" s="246" t="s">
        <v>171</v>
      </c>
      <c r="B6" s="557">
        <v>1</v>
      </c>
      <c r="C6" s="557"/>
      <c r="D6" s="557"/>
      <c r="E6" s="557">
        <v>1</v>
      </c>
      <c r="G6" s="246" t="s">
        <v>171</v>
      </c>
      <c r="H6" s="557"/>
      <c r="I6" s="557">
        <v>1</v>
      </c>
      <c r="J6" s="557"/>
      <c r="K6" s="557">
        <v>1</v>
      </c>
    </row>
    <row r="7" spans="1:11" ht="33" x14ac:dyDescent="0.25">
      <c r="A7" s="246" t="s">
        <v>191</v>
      </c>
      <c r="B7" s="557"/>
      <c r="C7" s="557"/>
      <c r="D7" s="557">
        <v>1</v>
      </c>
      <c r="E7" s="557">
        <v>1</v>
      </c>
      <c r="G7" s="246" t="s">
        <v>191</v>
      </c>
      <c r="H7" s="557"/>
      <c r="I7" s="557"/>
      <c r="J7" s="557">
        <v>1</v>
      </c>
      <c r="K7" s="557">
        <v>1</v>
      </c>
    </row>
    <row r="8" spans="1:11" x14ac:dyDescent="0.25">
      <c r="A8" s="246" t="s">
        <v>215</v>
      </c>
      <c r="B8" s="557">
        <v>1</v>
      </c>
      <c r="C8" s="557"/>
      <c r="D8" s="557"/>
      <c r="E8" s="557">
        <v>1</v>
      </c>
      <c r="G8" s="246" t="s">
        <v>215</v>
      </c>
      <c r="H8" s="557">
        <v>1</v>
      </c>
      <c r="I8" s="557"/>
      <c r="J8" s="557"/>
      <c r="K8" s="557">
        <v>1</v>
      </c>
    </row>
    <row r="9" spans="1:11" x14ac:dyDescent="0.25">
      <c r="A9" s="246" t="s">
        <v>206</v>
      </c>
      <c r="B9" s="557">
        <v>1</v>
      </c>
      <c r="C9" s="557"/>
      <c r="D9" s="557"/>
      <c r="E9" s="557">
        <v>1</v>
      </c>
      <c r="G9" s="246" t="s">
        <v>206</v>
      </c>
      <c r="H9" s="557">
        <v>1</v>
      </c>
      <c r="I9" s="557"/>
      <c r="J9" s="557"/>
      <c r="K9" s="557">
        <v>1</v>
      </c>
    </row>
    <row r="10" spans="1:11" x14ac:dyDescent="0.25">
      <c r="A10" s="246" t="s">
        <v>159</v>
      </c>
      <c r="B10" s="557"/>
      <c r="C10" s="557">
        <v>1</v>
      </c>
      <c r="D10" s="557">
        <v>1</v>
      </c>
      <c r="E10" s="557">
        <v>2</v>
      </c>
      <c r="G10" s="246" t="s">
        <v>159</v>
      </c>
      <c r="H10" s="557"/>
      <c r="I10" s="557">
        <v>1</v>
      </c>
      <c r="J10" s="557">
        <v>1</v>
      </c>
      <c r="K10" s="557">
        <v>2</v>
      </c>
    </row>
    <row r="11" spans="1:11" x14ac:dyDescent="0.25">
      <c r="A11" s="246" t="s">
        <v>186</v>
      </c>
      <c r="B11" s="557">
        <v>1</v>
      </c>
      <c r="C11" s="557"/>
      <c r="D11" s="557"/>
      <c r="E11" s="557">
        <v>1</v>
      </c>
      <c r="G11" s="246" t="s">
        <v>186</v>
      </c>
      <c r="H11" s="557">
        <v>1</v>
      </c>
      <c r="I11" s="557"/>
      <c r="J11" s="557"/>
      <c r="K11" s="557">
        <v>1</v>
      </c>
    </row>
    <row r="12" spans="1:11" x14ac:dyDescent="0.25">
      <c r="A12" s="246" t="s">
        <v>181</v>
      </c>
      <c r="B12" s="557">
        <v>1</v>
      </c>
      <c r="C12" s="557"/>
      <c r="D12" s="557">
        <v>1</v>
      </c>
      <c r="E12" s="557">
        <v>2</v>
      </c>
      <c r="G12" s="246" t="s">
        <v>181</v>
      </c>
      <c r="H12" s="557"/>
      <c r="I12" s="557">
        <v>1</v>
      </c>
      <c r="J12" s="557">
        <v>1</v>
      </c>
      <c r="K12" s="557">
        <v>2</v>
      </c>
    </row>
    <row r="13" spans="1:11" x14ac:dyDescent="0.25">
      <c r="A13" s="246" t="s">
        <v>221</v>
      </c>
      <c r="B13" s="557">
        <v>2</v>
      </c>
      <c r="C13" s="557"/>
      <c r="D13" s="557"/>
      <c r="E13" s="557">
        <v>2</v>
      </c>
      <c r="G13" s="246" t="s">
        <v>221</v>
      </c>
      <c r="H13" s="557"/>
      <c r="I13" s="557">
        <v>2</v>
      </c>
      <c r="J13" s="557"/>
      <c r="K13" s="557">
        <v>2</v>
      </c>
    </row>
    <row r="14" spans="1:11" x14ac:dyDescent="0.25">
      <c r="A14" s="246" t="s">
        <v>196</v>
      </c>
      <c r="B14" s="557"/>
      <c r="C14" s="557">
        <v>1</v>
      </c>
      <c r="D14" s="557"/>
      <c r="E14" s="557">
        <v>1</v>
      </c>
      <c r="G14" s="246" t="s">
        <v>196</v>
      </c>
      <c r="H14" s="557"/>
      <c r="I14" s="557">
        <v>1</v>
      </c>
      <c r="J14" s="557"/>
      <c r="K14" s="557">
        <v>1</v>
      </c>
    </row>
    <row r="15" spans="1:11" x14ac:dyDescent="0.25">
      <c r="A15" s="246" t="s">
        <v>152</v>
      </c>
      <c r="B15" s="557">
        <v>1</v>
      </c>
      <c r="C15" s="557"/>
      <c r="D15" s="557">
        <v>1</v>
      </c>
      <c r="E15" s="557">
        <v>2</v>
      </c>
      <c r="G15" s="246" t="s">
        <v>152</v>
      </c>
      <c r="H15" s="557"/>
      <c r="I15" s="557">
        <v>1</v>
      </c>
      <c r="J15" s="557">
        <v>1</v>
      </c>
      <c r="K15" s="557">
        <v>2</v>
      </c>
    </row>
    <row r="16" spans="1:11" x14ac:dyDescent="0.25">
      <c r="A16" s="246" t="s">
        <v>176</v>
      </c>
      <c r="B16" s="557"/>
      <c r="C16" s="557"/>
      <c r="D16" s="557">
        <v>2</v>
      </c>
      <c r="E16" s="557">
        <v>2</v>
      </c>
      <c r="G16" s="246" t="s">
        <v>176</v>
      </c>
      <c r="H16" s="557"/>
      <c r="I16" s="557"/>
      <c r="J16" s="557">
        <v>2</v>
      </c>
      <c r="K16" s="557">
        <v>2</v>
      </c>
    </row>
    <row r="17" spans="1:11" x14ac:dyDescent="0.25">
      <c r="A17" s="246" t="s">
        <v>633</v>
      </c>
      <c r="B17" s="557">
        <v>9</v>
      </c>
      <c r="C17" s="557">
        <v>2</v>
      </c>
      <c r="D17" s="557">
        <v>6</v>
      </c>
      <c r="E17" s="557">
        <v>17</v>
      </c>
      <c r="G17" s="246" t="s">
        <v>633</v>
      </c>
      <c r="H17" s="557">
        <v>3</v>
      </c>
      <c r="I17" s="557">
        <v>8</v>
      </c>
      <c r="J17" s="557">
        <v>6</v>
      </c>
      <c r="K17" s="557">
        <v>17</v>
      </c>
    </row>
    <row r="18" spans="1:11" x14ac:dyDescent="0.25">
      <c r="A18"/>
      <c r="B18"/>
      <c r="C18"/>
      <c r="D18"/>
      <c r="E18"/>
      <c r="G18"/>
      <c r="H18"/>
      <c r="I18"/>
      <c r="J18"/>
      <c r="K18"/>
    </row>
    <row r="21" spans="1:11" ht="181.5" x14ac:dyDescent="0.25">
      <c r="A21" s="244" t="s">
        <v>11</v>
      </c>
      <c r="B21" s="245" t="s">
        <v>635</v>
      </c>
      <c r="C21" s="245" t="s">
        <v>636</v>
      </c>
      <c r="D21" s="245" t="s">
        <v>637</v>
      </c>
      <c r="G21" s="244" t="s">
        <v>11</v>
      </c>
      <c r="H21" s="245" t="s">
        <v>638</v>
      </c>
      <c r="I21" s="245" t="s">
        <v>639</v>
      </c>
      <c r="J21" s="245" t="s">
        <v>640</v>
      </c>
    </row>
    <row r="22" spans="1:11" x14ac:dyDescent="0.25">
      <c r="A22" s="246" t="s">
        <v>186</v>
      </c>
      <c r="B22" s="247">
        <v>0.6</v>
      </c>
      <c r="C22" s="247">
        <v>0.1512</v>
      </c>
      <c r="D22" s="247">
        <v>0.44879999999999998</v>
      </c>
      <c r="G22" s="246" t="s">
        <v>186</v>
      </c>
      <c r="H22" s="247">
        <v>0.6</v>
      </c>
      <c r="I22" s="247">
        <v>0.33749999999999997</v>
      </c>
      <c r="J22" s="247">
        <v>0.26250000000000001</v>
      </c>
    </row>
    <row r="23" spans="1:11" x14ac:dyDescent="0.25">
      <c r="A23" s="246" t="s">
        <v>144</v>
      </c>
      <c r="B23" s="247">
        <v>0.6</v>
      </c>
      <c r="C23" s="247">
        <v>0.1512</v>
      </c>
      <c r="D23" s="247">
        <v>0.44879999999999998</v>
      </c>
      <c r="G23" s="246" t="s">
        <v>206</v>
      </c>
      <c r="H23" s="247">
        <v>0.6</v>
      </c>
      <c r="I23" s="247">
        <v>0.33749999999999997</v>
      </c>
      <c r="J23" s="247">
        <v>0.26250000000000001</v>
      </c>
    </row>
    <row r="24" spans="1:11" ht="33" x14ac:dyDescent="0.25">
      <c r="A24" s="246" t="s">
        <v>191</v>
      </c>
      <c r="B24" s="247">
        <v>0.6</v>
      </c>
      <c r="C24" s="247">
        <v>0.1764</v>
      </c>
      <c r="D24" s="247">
        <v>0.42359999999999998</v>
      </c>
      <c r="G24" s="246" t="s">
        <v>152</v>
      </c>
      <c r="H24" s="247">
        <v>0.8</v>
      </c>
      <c r="I24" s="247">
        <v>0.54374999999999996</v>
      </c>
      <c r="J24" s="247">
        <v>0.25624999999999998</v>
      </c>
    </row>
    <row r="25" spans="1:11" x14ac:dyDescent="0.25">
      <c r="A25" s="246" t="s">
        <v>206</v>
      </c>
      <c r="B25" s="247">
        <v>0.6</v>
      </c>
      <c r="C25" s="247">
        <v>0.1764</v>
      </c>
      <c r="D25" s="247">
        <v>0.42359999999999998</v>
      </c>
      <c r="G25" s="246" t="s">
        <v>176</v>
      </c>
      <c r="H25" s="247">
        <v>1</v>
      </c>
      <c r="I25" s="247">
        <v>0.75</v>
      </c>
      <c r="J25" s="247">
        <v>0.25</v>
      </c>
    </row>
    <row r="26" spans="1:11" ht="33" x14ac:dyDescent="0.25">
      <c r="A26" s="246" t="s">
        <v>221</v>
      </c>
      <c r="B26" s="247">
        <v>0.6</v>
      </c>
      <c r="C26" s="247">
        <v>0.30599999999999999</v>
      </c>
      <c r="D26" s="247">
        <v>0.29399999999999998</v>
      </c>
      <c r="G26" s="246" t="s">
        <v>191</v>
      </c>
      <c r="H26" s="247">
        <v>1</v>
      </c>
      <c r="I26" s="247">
        <v>0.75</v>
      </c>
      <c r="J26" s="247">
        <v>0.25</v>
      </c>
    </row>
    <row r="27" spans="1:11" x14ac:dyDescent="0.25">
      <c r="A27" s="246" t="s">
        <v>152</v>
      </c>
      <c r="B27" s="247">
        <v>0.5</v>
      </c>
      <c r="C27" s="247">
        <v>0.21</v>
      </c>
      <c r="D27" s="247">
        <v>0.29000000000000004</v>
      </c>
      <c r="G27" s="246" t="s">
        <v>159</v>
      </c>
      <c r="H27" s="247">
        <v>0.9</v>
      </c>
      <c r="I27" s="247">
        <v>0.67500000000000004</v>
      </c>
      <c r="J27" s="247">
        <v>0.22499999999999998</v>
      </c>
    </row>
    <row r="28" spans="1:11" x14ac:dyDescent="0.25">
      <c r="A28" s="246" t="s">
        <v>196</v>
      </c>
      <c r="B28" s="247">
        <v>0.4</v>
      </c>
      <c r="C28" s="247">
        <v>0.16799999999999998</v>
      </c>
      <c r="D28" s="247">
        <v>0.23200000000000004</v>
      </c>
      <c r="G28" s="246" t="s">
        <v>181</v>
      </c>
      <c r="H28" s="247">
        <v>0.8</v>
      </c>
      <c r="I28" s="247">
        <v>0.6</v>
      </c>
      <c r="J28" s="247">
        <v>0.2</v>
      </c>
    </row>
    <row r="29" spans="1:11" x14ac:dyDescent="0.25">
      <c r="A29" s="246" t="s">
        <v>171</v>
      </c>
      <c r="B29" s="247">
        <v>0.4</v>
      </c>
      <c r="C29" s="247">
        <v>0.16799999999999998</v>
      </c>
      <c r="D29" s="247">
        <v>0.23200000000000004</v>
      </c>
      <c r="G29" s="246" t="s">
        <v>196</v>
      </c>
      <c r="H29" s="558">
        <v>0.8</v>
      </c>
      <c r="I29" s="247">
        <v>0.60000000000000009</v>
      </c>
      <c r="J29" s="247">
        <v>0.19999999999999996</v>
      </c>
    </row>
    <row r="30" spans="1:11" x14ac:dyDescent="0.25">
      <c r="A30" s="246" t="s">
        <v>215</v>
      </c>
      <c r="B30" s="247">
        <v>0.4</v>
      </c>
      <c r="C30" s="247">
        <v>0.16799999999999998</v>
      </c>
      <c r="D30" s="247">
        <v>0.23200000000000004</v>
      </c>
      <c r="G30" s="246" t="s">
        <v>171</v>
      </c>
      <c r="H30" s="247">
        <v>0.6</v>
      </c>
      <c r="I30" s="247">
        <v>0.44999999999999996</v>
      </c>
      <c r="J30" s="247">
        <v>0.15000000000000002</v>
      </c>
    </row>
    <row r="31" spans="1:11" x14ac:dyDescent="0.25">
      <c r="A31" s="246" t="s">
        <v>181</v>
      </c>
      <c r="B31" s="553">
        <v>0.5</v>
      </c>
      <c r="C31" s="554">
        <v>0.29399999999999998</v>
      </c>
      <c r="D31" s="247">
        <v>0.20600000000000002</v>
      </c>
      <c r="G31" s="246" t="s">
        <v>144</v>
      </c>
      <c r="H31" s="553">
        <v>0.6</v>
      </c>
      <c r="I31" s="247">
        <v>0.44999999999999996</v>
      </c>
      <c r="J31" s="247">
        <v>0.15000000000000002</v>
      </c>
    </row>
    <row r="32" spans="1:11" x14ac:dyDescent="0.25">
      <c r="A32" s="246" t="s">
        <v>159</v>
      </c>
      <c r="B32" s="555">
        <v>0.30000000000000004</v>
      </c>
      <c r="C32" s="556">
        <v>9.9119999999999986E-2</v>
      </c>
      <c r="D32" s="247">
        <v>0.20088000000000003</v>
      </c>
      <c r="G32" s="246" t="s">
        <v>221</v>
      </c>
      <c r="H32" s="247">
        <v>0.6</v>
      </c>
      <c r="I32" s="247">
        <v>0.44999999999999996</v>
      </c>
      <c r="J32" s="247">
        <v>0.15000000000000002</v>
      </c>
    </row>
    <row r="33" spans="1:10" x14ac:dyDescent="0.25">
      <c r="A33" s="246" t="s">
        <v>176</v>
      </c>
      <c r="B33" s="247">
        <v>0.6</v>
      </c>
      <c r="C33" s="247">
        <v>0.42599999999999999</v>
      </c>
      <c r="D33" s="247">
        <v>0.17399999999999999</v>
      </c>
      <c r="G33" s="246" t="s">
        <v>215</v>
      </c>
      <c r="H33" s="555">
        <v>0.4</v>
      </c>
      <c r="I33" s="555">
        <v>0.30000000000000004</v>
      </c>
      <c r="J33" s="247">
        <v>9.9999999999999978E-2</v>
      </c>
    </row>
    <row r="34" spans="1:10" x14ac:dyDescent="0.25">
      <c r="A34" s="246" t="s">
        <v>633</v>
      </c>
      <c r="B34" s="247">
        <v>0.50588235294117645</v>
      </c>
      <c r="C34" s="247">
        <v>0.22526117647058827</v>
      </c>
      <c r="D34" s="247">
        <v>0.28062117647058826</v>
      </c>
      <c r="G34" s="246" t="s">
        <v>633</v>
      </c>
      <c r="H34" s="247">
        <v>0.75294117647058822</v>
      </c>
      <c r="I34" s="247">
        <v>0.54485294117647065</v>
      </c>
      <c r="J34" s="247">
        <v>0.20808823529411763</v>
      </c>
    </row>
    <row r="35" spans="1:10" x14ac:dyDescent="0.25">
      <c r="A35"/>
      <c r="B35"/>
      <c r="C35"/>
      <c r="D35"/>
      <c r="G35"/>
      <c r="H35"/>
      <c r="I35"/>
      <c r="J3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E0EE8-5F45-45C7-8A3C-CED601A91277}">
  <dimension ref="A1:H21"/>
  <sheetViews>
    <sheetView workbookViewId="0">
      <pane ySplit="2" topLeftCell="A3" activePane="bottomLeft" state="frozen"/>
      <selection pane="bottomLeft" activeCell="A2" sqref="A2"/>
    </sheetView>
  </sheetViews>
  <sheetFormatPr baseColWidth="10" defaultColWidth="11.42578125" defaultRowHeight="15" x14ac:dyDescent="0.25"/>
  <cols>
    <col min="1" max="1" width="32.140625" style="280" customWidth="1"/>
    <col min="2" max="2" width="10.28515625" style="280" bestFit="1" customWidth="1"/>
    <col min="3" max="3" width="22.85546875" style="280" customWidth="1"/>
    <col min="4" max="8" width="25" style="280" customWidth="1"/>
    <col min="9" max="16384" width="11.42578125" style="280"/>
  </cols>
  <sheetData>
    <row r="1" spans="1:8" ht="21" customHeight="1" x14ac:dyDescent="0.25">
      <c r="A1" s="529" t="s">
        <v>641</v>
      </c>
      <c r="B1" s="530"/>
      <c r="C1" s="530"/>
      <c r="D1" s="530"/>
      <c r="E1" s="530"/>
      <c r="F1" s="530"/>
      <c r="G1" s="530"/>
      <c r="H1" s="531"/>
    </row>
    <row r="2" spans="1:8" ht="16.5" x14ac:dyDescent="0.25">
      <c r="A2" s="273" t="s">
        <v>11</v>
      </c>
      <c r="B2" s="273" t="s">
        <v>135</v>
      </c>
      <c r="C2" s="273" t="s">
        <v>642</v>
      </c>
      <c r="D2" s="273" t="s">
        <v>643</v>
      </c>
      <c r="E2" s="273" t="s">
        <v>644</v>
      </c>
      <c r="F2" s="273" t="s">
        <v>645</v>
      </c>
      <c r="G2" s="273" t="s">
        <v>646</v>
      </c>
      <c r="H2" s="273" t="s">
        <v>647</v>
      </c>
    </row>
    <row r="3" spans="1:8" ht="16.5" x14ac:dyDescent="0.25">
      <c r="A3" s="274" t="s">
        <v>144</v>
      </c>
      <c r="B3" s="275" t="s">
        <v>145</v>
      </c>
      <c r="C3" s="281" t="s">
        <v>648</v>
      </c>
      <c r="D3" s="281"/>
      <c r="E3" s="281"/>
      <c r="F3" s="281"/>
      <c r="G3" s="281"/>
      <c r="H3" s="281"/>
    </row>
    <row r="4" spans="1:8" ht="16.5" x14ac:dyDescent="0.25">
      <c r="A4" s="274" t="s">
        <v>159</v>
      </c>
      <c r="B4" s="275" t="s">
        <v>582</v>
      </c>
      <c r="C4" s="281" t="s">
        <v>648</v>
      </c>
      <c r="D4" s="281"/>
      <c r="E4" s="281"/>
      <c r="F4" s="281"/>
      <c r="G4" s="281"/>
      <c r="H4" s="281"/>
    </row>
    <row r="5" spans="1:8" ht="16.5" x14ac:dyDescent="0.25">
      <c r="A5" s="274" t="s">
        <v>634</v>
      </c>
      <c r="B5" s="275" t="s">
        <v>649</v>
      </c>
      <c r="C5" s="281" t="s">
        <v>648</v>
      </c>
      <c r="D5" s="281"/>
      <c r="E5" s="281"/>
      <c r="F5" s="281"/>
      <c r="G5" s="281"/>
      <c r="H5" s="281"/>
    </row>
    <row r="6" spans="1:8" ht="16.5" x14ac:dyDescent="0.25">
      <c r="A6" s="274" t="s">
        <v>152</v>
      </c>
      <c r="B6" s="275" t="s">
        <v>167</v>
      </c>
      <c r="C6" s="281" t="s">
        <v>648</v>
      </c>
      <c r="D6" s="281"/>
      <c r="E6" s="281"/>
      <c r="F6" s="281"/>
      <c r="G6" s="281"/>
      <c r="H6" s="281"/>
    </row>
    <row r="7" spans="1:8" ht="16.5" x14ac:dyDescent="0.25">
      <c r="A7" s="274" t="s">
        <v>171</v>
      </c>
      <c r="B7" s="275" t="s">
        <v>172</v>
      </c>
      <c r="C7" s="281" t="s">
        <v>648</v>
      </c>
      <c r="D7" s="281"/>
      <c r="E7" s="281"/>
      <c r="F7" s="281"/>
      <c r="G7" s="281"/>
      <c r="H7" s="281"/>
    </row>
    <row r="8" spans="1:8" ht="16.5" x14ac:dyDescent="0.25">
      <c r="A8" s="274" t="s">
        <v>176</v>
      </c>
      <c r="B8" s="275" t="s">
        <v>177</v>
      </c>
      <c r="C8" s="281" t="s">
        <v>648</v>
      </c>
      <c r="D8" s="281"/>
      <c r="E8" s="281"/>
      <c r="F8" s="281"/>
      <c r="G8" s="281"/>
      <c r="H8" s="281"/>
    </row>
    <row r="9" spans="1:8" ht="16.5" x14ac:dyDescent="0.25">
      <c r="A9" s="274" t="s">
        <v>181</v>
      </c>
      <c r="B9" s="275" t="s">
        <v>182</v>
      </c>
      <c r="C9" s="281" t="s">
        <v>648</v>
      </c>
      <c r="D9" s="281"/>
      <c r="E9" s="281"/>
      <c r="F9" s="281"/>
      <c r="G9" s="281"/>
      <c r="H9" s="281"/>
    </row>
    <row r="10" spans="1:8" ht="16.5" x14ac:dyDescent="0.25">
      <c r="A10" s="274" t="s">
        <v>186</v>
      </c>
      <c r="B10" s="275" t="s">
        <v>187</v>
      </c>
      <c r="C10" s="281" t="s">
        <v>648</v>
      </c>
      <c r="D10" s="281"/>
      <c r="E10" s="281"/>
      <c r="F10" s="281"/>
      <c r="G10" s="281"/>
      <c r="H10" s="281"/>
    </row>
    <row r="11" spans="1:8" ht="33" x14ac:dyDescent="0.25">
      <c r="A11" s="274" t="s">
        <v>191</v>
      </c>
      <c r="B11" s="275" t="s">
        <v>192</v>
      </c>
      <c r="C11" s="281" t="s">
        <v>648</v>
      </c>
      <c r="D11" s="281"/>
      <c r="E11" s="281"/>
      <c r="F11" s="281"/>
      <c r="G11" s="281"/>
      <c r="H11" s="281"/>
    </row>
    <row r="12" spans="1:8" ht="16.5" x14ac:dyDescent="0.25">
      <c r="A12" s="274" t="s">
        <v>196</v>
      </c>
      <c r="B12" s="275" t="s">
        <v>197</v>
      </c>
      <c r="C12" s="281" t="s">
        <v>648</v>
      </c>
      <c r="D12" s="281"/>
      <c r="E12" s="281"/>
      <c r="F12" s="281"/>
      <c r="G12" s="281"/>
      <c r="H12" s="281"/>
    </row>
    <row r="13" spans="1:8" ht="16.5" x14ac:dyDescent="0.25">
      <c r="A13" s="274" t="s">
        <v>152</v>
      </c>
      <c r="B13" s="275" t="s">
        <v>650</v>
      </c>
      <c r="C13" s="281" t="s">
        <v>648</v>
      </c>
      <c r="D13" s="281"/>
      <c r="E13" s="281"/>
      <c r="F13" s="281"/>
      <c r="G13" s="281"/>
      <c r="H13" s="281"/>
    </row>
    <row r="14" spans="1:8" ht="16.5" x14ac:dyDescent="0.25">
      <c r="A14" s="274" t="s">
        <v>159</v>
      </c>
      <c r="B14" s="275" t="s">
        <v>202</v>
      </c>
      <c r="C14" s="281" t="s">
        <v>648</v>
      </c>
      <c r="D14" s="281"/>
      <c r="E14" s="281"/>
      <c r="F14" s="281"/>
      <c r="G14" s="281"/>
      <c r="H14" s="281"/>
    </row>
    <row r="15" spans="1:8" ht="16.5" x14ac:dyDescent="0.25">
      <c r="A15" s="274" t="s">
        <v>206</v>
      </c>
      <c r="B15" s="275" t="s">
        <v>207</v>
      </c>
      <c r="C15" s="281" t="s">
        <v>648</v>
      </c>
      <c r="D15" s="281"/>
      <c r="E15" s="281"/>
      <c r="F15" s="281"/>
      <c r="G15" s="281"/>
      <c r="H15" s="281"/>
    </row>
    <row r="16" spans="1:8" ht="16.5" x14ac:dyDescent="0.25">
      <c r="A16" s="274" t="s">
        <v>181</v>
      </c>
      <c r="B16" s="275" t="s">
        <v>211</v>
      </c>
      <c r="C16" s="281" t="s">
        <v>648</v>
      </c>
      <c r="D16" s="281"/>
      <c r="E16" s="281"/>
      <c r="F16" s="281"/>
      <c r="G16" s="281"/>
      <c r="H16" s="281"/>
    </row>
    <row r="17" spans="1:8" ht="16.5" x14ac:dyDescent="0.25">
      <c r="A17" s="274" t="s">
        <v>215</v>
      </c>
      <c r="B17" s="275" t="s">
        <v>216</v>
      </c>
      <c r="C17" s="281" t="s">
        <v>648</v>
      </c>
      <c r="D17" s="281"/>
      <c r="E17" s="281"/>
      <c r="F17" s="281"/>
      <c r="G17" s="281"/>
      <c r="H17" s="281"/>
    </row>
    <row r="18" spans="1:8" ht="16.5" x14ac:dyDescent="0.25">
      <c r="A18" s="274" t="s">
        <v>221</v>
      </c>
      <c r="B18" s="275" t="s">
        <v>222</v>
      </c>
      <c r="C18" s="281" t="s">
        <v>648</v>
      </c>
      <c r="D18" s="281"/>
      <c r="E18" s="281"/>
      <c r="F18" s="281"/>
      <c r="G18" s="281"/>
      <c r="H18" s="281"/>
    </row>
    <row r="19" spans="1:8" ht="16.5" x14ac:dyDescent="0.25">
      <c r="A19" s="276" t="s">
        <v>221</v>
      </c>
      <c r="B19" s="277" t="s">
        <v>226</v>
      </c>
      <c r="C19" s="281" t="s">
        <v>648</v>
      </c>
      <c r="D19" s="281"/>
      <c r="E19" s="281"/>
      <c r="F19" s="281"/>
      <c r="G19" s="281"/>
      <c r="H19" s="281"/>
    </row>
    <row r="20" spans="1:8" ht="16.5" x14ac:dyDescent="0.25">
      <c r="A20" s="278" t="s">
        <v>634</v>
      </c>
      <c r="B20" s="279" t="s">
        <v>651</v>
      </c>
      <c r="C20" s="281" t="s">
        <v>648</v>
      </c>
      <c r="D20" s="281"/>
      <c r="E20" s="281"/>
      <c r="F20" s="281"/>
      <c r="G20" s="281"/>
      <c r="H20" s="281"/>
    </row>
    <row r="21" spans="1:8" ht="33" x14ac:dyDescent="0.25">
      <c r="A21" s="278" t="s">
        <v>191</v>
      </c>
      <c r="B21" s="279" t="s">
        <v>235</v>
      </c>
      <c r="C21" s="281" t="s">
        <v>648</v>
      </c>
      <c r="D21" s="281"/>
      <c r="E21" s="281"/>
      <c r="F21" s="281"/>
      <c r="G21" s="281"/>
      <c r="H21" s="281"/>
    </row>
  </sheetData>
  <mergeCells count="1">
    <mergeCell ref="A1:H1"/>
  </mergeCells>
  <phoneticPr fontId="43"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F0714D3-F887-443A-B794-E3D469FC4E54}">
          <x14:formula1>
            <xm:f>Niveles!$P$29:$P$41</xm:f>
          </x14:formula1>
          <xm:sqref>A3:A10 A12:A21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3A578-9EBF-433D-9631-CD9B545948DF}">
  <dimension ref="A1:Z18"/>
  <sheetViews>
    <sheetView view="pageBreakPreview" zoomScale="55" zoomScaleNormal="55" zoomScaleSheetLayoutView="55" workbookViewId="0">
      <selection activeCell="B5" sqref="B5"/>
    </sheetView>
  </sheetViews>
  <sheetFormatPr baseColWidth="10" defaultColWidth="11.42578125" defaultRowHeight="15.75" x14ac:dyDescent="0.25"/>
  <cols>
    <col min="1" max="1" width="5.28515625" style="282" customWidth="1"/>
    <col min="2" max="2" width="34.7109375" style="282" customWidth="1"/>
    <col min="3" max="3" width="19.42578125" style="282" customWidth="1"/>
    <col min="4" max="4" width="17.42578125" style="282" customWidth="1"/>
    <col min="5" max="5" width="29" style="282" customWidth="1"/>
    <col min="6" max="6" width="25.85546875" style="282" customWidth="1"/>
    <col min="7" max="7" width="22" style="282" customWidth="1"/>
    <col min="8" max="10" width="17.140625" style="282" customWidth="1"/>
    <col min="11" max="11" width="23.28515625" style="282" customWidth="1"/>
    <col min="12" max="13" width="14.5703125" style="282" customWidth="1"/>
    <col min="14" max="15" width="6.85546875" style="282" customWidth="1"/>
    <col min="16" max="25" width="22.140625" style="282" customWidth="1"/>
    <col min="26" max="26" width="5.42578125" style="282" customWidth="1"/>
    <col min="27" max="27" width="4.85546875" style="282" customWidth="1"/>
    <col min="28" max="16384" width="11.42578125" style="282"/>
  </cols>
  <sheetData>
    <row r="1" spans="1:26" ht="87.75" customHeight="1" x14ac:dyDescent="0.25">
      <c r="B1" s="309"/>
      <c r="C1" s="535" t="s">
        <v>690</v>
      </c>
      <c r="D1" s="535"/>
      <c r="E1" s="535"/>
      <c r="F1" s="535"/>
      <c r="G1" s="535"/>
      <c r="H1" s="535"/>
      <c r="I1" s="535"/>
      <c r="J1" s="535"/>
      <c r="K1" s="535"/>
      <c r="L1" s="534" t="s">
        <v>691</v>
      </c>
      <c r="M1" s="534"/>
      <c r="P1" s="309"/>
      <c r="Q1" s="536" t="s">
        <v>690</v>
      </c>
      <c r="R1" s="537"/>
      <c r="S1" s="537"/>
      <c r="T1" s="537"/>
      <c r="U1" s="537"/>
      <c r="V1" s="537"/>
      <c r="W1" s="537"/>
      <c r="X1" s="538"/>
      <c r="Y1" s="534" t="s">
        <v>691</v>
      </c>
      <c r="Z1" s="534"/>
    </row>
    <row r="3" spans="1:26" x14ac:dyDescent="0.25">
      <c r="D3" s="300">
        <v>3</v>
      </c>
      <c r="E3" s="300">
        <v>4</v>
      </c>
      <c r="F3" s="300">
        <v>5</v>
      </c>
      <c r="G3" s="300">
        <v>6</v>
      </c>
      <c r="H3" s="300">
        <v>7</v>
      </c>
      <c r="I3" s="300">
        <v>8</v>
      </c>
      <c r="J3" s="300">
        <v>9</v>
      </c>
      <c r="K3" s="300">
        <v>10</v>
      </c>
      <c r="P3" s="300">
        <v>11</v>
      </c>
      <c r="Q3" s="300">
        <v>12</v>
      </c>
      <c r="R3" s="300">
        <v>13</v>
      </c>
      <c r="S3" s="300">
        <v>14</v>
      </c>
      <c r="T3" s="300">
        <v>15</v>
      </c>
      <c r="U3" s="300">
        <v>16</v>
      </c>
      <c r="V3" s="300">
        <v>17</v>
      </c>
      <c r="W3" s="300">
        <v>18</v>
      </c>
    </row>
    <row r="4" spans="1:26" x14ac:dyDescent="0.25">
      <c r="C4" s="545" t="s">
        <v>13</v>
      </c>
      <c r="D4" s="545"/>
      <c r="E4" s="545"/>
      <c r="F4" s="545"/>
      <c r="G4" s="545"/>
      <c r="H4" s="545"/>
      <c r="I4" s="545"/>
      <c r="J4" s="545"/>
      <c r="K4" s="545"/>
      <c r="P4" s="539" t="s">
        <v>38</v>
      </c>
      <c r="Q4" s="540"/>
      <c r="R4" s="540"/>
      <c r="S4" s="540"/>
      <c r="T4" s="540"/>
      <c r="U4" s="541"/>
      <c r="V4" s="542" t="s">
        <v>49</v>
      </c>
      <c r="W4" s="543"/>
    </row>
    <row r="5" spans="1:26" x14ac:dyDescent="0.25">
      <c r="C5" s="545" t="s">
        <v>14</v>
      </c>
      <c r="D5" s="545"/>
      <c r="E5" s="545"/>
      <c r="F5" s="545"/>
      <c r="G5" s="545"/>
      <c r="H5" s="545" t="s">
        <v>25</v>
      </c>
      <c r="I5" s="545"/>
      <c r="J5" s="545"/>
      <c r="K5" s="545"/>
      <c r="P5" s="549" t="s">
        <v>39</v>
      </c>
      <c r="Q5" s="549"/>
      <c r="R5" s="549" t="s">
        <v>43</v>
      </c>
      <c r="S5" s="549"/>
      <c r="T5" s="549" t="s">
        <v>46</v>
      </c>
      <c r="U5" s="549"/>
      <c r="V5" s="544" t="s">
        <v>133</v>
      </c>
      <c r="W5" s="544"/>
    </row>
    <row r="6" spans="1:26" ht="78.75" x14ac:dyDescent="0.25">
      <c r="B6" s="284" t="s">
        <v>11</v>
      </c>
      <c r="C6" s="285" t="s">
        <v>135</v>
      </c>
      <c r="D6" s="286" t="s">
        <v>692</v>
      </c>
      <c r="E6" s="287" t="s">
        <v>693</v>
      </c>
      <c r="F6" s="287" t="s">
        <v>694</v>
      </c>
      <c r="G6" s="287" t="s">
        <v>139</v>
      </c>
      <c r="H6" s="287" t="s">
        <v>140</v>
      </c>
      <c r="I6" s="287" t="s">
        <v>695</v>
      </c>
      <c r="J6" s="287" t="s">
        <v>30</v>
      </c>
      <c r="K6" s="287" t="s">
        <v>696</v>
      </c>
      <c r="P6" s="288" t="s">
        <v>40</v>
      </c>
      <c r="Q6" s="289" t="s">
        <v>42</v>
      </c>
      <c r="R6" s="289" t="s">
        <v>143</v>
      </c>
      <c r="S6" s="289" t="s">
        <v>45</v>
      </c>
      <c r="T6" s="288" t="s">
        <v>47</v>
      </c>
      <c r="U6" s="288" t="s">
        <v>48</v>
      </c>
      <c r="V6" s="290" t="s">
        <v>77</v>
      </c>
      <c r="W6" s="290" t="s">
        <v>79</v>
      </c>
    </row>
    <row r="7" spans="1:26" ht="189" x14ac:dyDescent="0.25">
      <c r="B7" s="297" t="str">
        <f>INDEX('1.MapaRiesgos'!$B$6:$Y$25,MATCH($C$7,'1.MapaRiesgos'!$C$6:$C$25,0),1)</f>
        <v>Contabilidad y presupuesto</v>
      </c>
      <c r="C7" s="307" t="s">
        <v>244</v>
      </c>
      <c r="D7" s="297" t="str" cm="1">
        <f t="array" ref="D7">INDEX('1.MapaRiesgos'!$B$6:$Y$25,MATCH($C$7,'1.MapaRiesgos'!$C$6:$C$25,0),D3)</f>
        <v>económica</v>
      </c>
      <c r="E7" s="297" t="str" cm="1">
        <f t="array" ref="E7">INDEX('1.MapaRiesgos'!$B$6:$Y$25,MATCH($C$7,'1.MapaRiesgos'!$C$6:$C$25,0),E3)</f>
        <v>inexactitud en el diligenciamiento o registro de la información tributaria o contable a reportar,</v>
      </c>
      <c r="F7" s="297" t="str" cm="1">
        <f t="array" ref="F7">INDEX('1.MapaRiesgos'!$B$6:$Y$25,MATCH($C$7,'1.MapaRiesgos'!$C$6:$C$25,0),F3)</f>
        <v>interpretación incorrecta de la normativa o errores involuntarios de digitación</v>
      </c>
      <c r="G7" s="297" t="str" cm="1">
        <f t="array" ref="G7">INDEX('1.MapaRiesgos'!$B$6:$Y$25,MATCH($C$7,'1.MapaRiesgos'!$C$6:$C$25,0),G3)</f>
        <v>Posibilidad de afectación económica por inexactitud en el diligenciamiento o registro de la información tributaria o contable a reportar, debido a interpretación incorrecta de la normativa o errores involuntarios de digitación</v>
      </c>
      <c r="H7" s="297" t="str" cm="1">
        <f t="array" ref="H7">INDEX('1.MapaRiesgos'!$B$6:$Y$25,MATCH($C$7,'1.MapaRiesgos'!$C$6:$C$25,0),H3)</f>
        <v>Daños patrimonio público – omisión interna</v>
      </c>
      <c r="I7" s="297" cm="1">
        <f t="array" ref="I7">INDEX('1.MapaRiesgos'!$B$6:$Y$25,MATCH($C$7,'1.MapaRiesgos'!$C$6:$C$25,0),I3)</f>
        <v>12</v>
      </c>
      <c r="J7" s="297" t="str" cm="1">
        <f t="array" ref="J7">INDEX('1.MapaRiesgos'!$B$6:$Y$25,MATCH($C$7,'1.MapaRiesgos'!$C$6:$C$25,0),J3)</f>
        <v>Declaraciones tributarias y contribuciones</v>
      </c>
      <c r="K7" s="297" t="str" cm="1">
        <f t="array" ref="K7">INDEX('1.MapaRiesgos'!$B$6:$Y$25,MATCH($C$7,'1.MapaRiesgos'!$C$6:$C$25,0),K3)</f>
        <v>Entre 10 y 50 SMLMV</v>
      </c>
      <c r="P7" s="297" t="str" cm="1">
        <f t="array" ref="P7">INDEX('1.MapaRiesgos'!$B$6:$Y$25,MATCH($C$7,'1.MapaRiesgos'!$C$6:$C$25,0),P3)</f>
        <v>Baja</v>
      </c>
      <c r="Q7" s="299" cm="1">
        <f t="array" ref="Q7">INDEX('1.MapaRiesgos'!$B$6:$Y$25,MATCH($C$7,'1.MapaRiesgos'!$C$6:$C$25,0),Q3)</f>
        <v>0.4</v>
      </c>
      <c r="R7" s="297" t="str" cm="1">
        <f t="array" ref="R7">INDEX('1.MapaRiesgos'!$B$6:$Y$25,MATCH($C$7,'1.MapaRiesgos'!$C$6:$C$25,0),R3)</f>
        <v>Menor</v>
      </c>
      <c r="S7" s="299" cm="1">
        <f t="array" ref="S7">INDEX('1.MapaRiesgos'!$B$6:$Y$25,MATCH($C$7,'1.MapaRiesgos'!$C$6:$C$25,0),S3)</f>
        <v>0.4</v>
      </c>
      <c r="T7" s="297" t="str" cm="1">
        <f t="array" ref="T7">INDEX('1.MapaRiesgos'!$B$6:$Y$25,MATCH($C$7,'1.MapaRiesgos'!$C$6:$C$25,0),T3)</f>
        <v>Moderado</v>
      </c>
      <c r="U7" s="297" cm="1">
        <f t="array" ref="U7">INDEX('1.MapaRiesgos'!$B$6:$Y$25,MATCH($C$7,'1.MapaRiesgos'!$C$6:$C$25,0),U3)</f>
        <v>5</v>
      </c>
      <c r="V7" s="299" cm="1">
        <f t="array" ref="V7">INDEX('1.MapaRiesgos'!$B$6:$Y$25,MATCH($C$7,'1.MapaRiesgos'!$C$6:$C$25,0),V3)</f>
        <v>0.23200000000000004</v>
      </c>
      <c r="W7" s="299" cm="1">
        <f t="array" ref="W7">INDEX('1.MapaRiesgos'!$B$6:$Y$25,MATCH($C$7,'1.MapaRiesgos'!$C$6:$C$25,0),W3)</f>
        <v>9.9999999999999978E-2</v>
      </c>
    </row>
    <row r="9" spans="1:26" x14ac:dyDescent="0.25">
      <c r="B9" s="298">
        <v>3</v>
      </c>
      <c r="C9" s="298">
        <v>4</v>
      </c>
      <c r="D9" s="298">
        <v>5</v>
      </c>
      <c r="E9" s="298">
        <v>6</v>
      </c>
      <c r="F9" s="298">
        <v>7</v>
      </c>
      <c r="G9" s="298">
        <v>8</v>
      </c>
      <c r="H9" s="298">
        <v>9</v>
      </c>
      <c r="I9" s="298">
        <v>10</v>
      </c>
      <c r="J9" s="298">
        <v>11</v>
      </c>
      <c r="K9" s="298">
        <v>12</v>
      </c>
      <c r="L9" s="298">
        <v>13</v>
      </c>
      <c r="M9" s="298">
        <v>14</v>
      </c>
      <c r="P9" s="300">
        <v>19</v>
      </c>
      <c r="Q9" s="300">
        <v>20</v>
      </c>
      <c r="R9" s="300">
        <v>21</v>
      </c>
      <c r="S9" s="300">
        <v>22</v>
      </c>
      <c r="T9" s="300">
        <v>23</v>
      </c>
      <c r="U9" s="300">
        <v>24</v>
      </c>
      <c r="V9" s="298">
        <v>21</v>
      </c>
      <c r="W9" s="298">
        <v>22</v>
      </c>
      <c r="X9" s="298">
        <v>23</v>
      </c>
      <c r="Y9" s="298">
        <v>24</v>
      </c>
    </row>
    <row r="10" spans="1:26" x14ac:dyDescent="0.25">
      <c r="B10" s="283" t="s">
        <v>13</v>
      </c>
      <c r="C10" s="547" t="s">
        <v>49</v>
      </c>
      <c r="D10" s="547"/>
      <c r="E10" s="547"/>
      <c r="F10" s="547"/>
      <c r="G10" s="547"/>
      <c r="H10" s="547"/>
      <c r="I10" s="547"/>
      <c r="J10" s="547"/>
      <c r="K10" s="547"/>
      <c r="L10" s="547"/>
      <c r="M10" s="547"/>
      <c r="P10" s="546" t="s">
        <v>132</v>
      </c>
      <c r="Q10" s="546"/>
      <c r="R10" s="546"/>
      <c r="S10" s="546"/>
      <c r="T10" s="546"/>
      <c r="U10" s="546"/>
      <c r="V10" s="548" t="s">
        <v>248</v>
      </c>
      <c r="W10" s="548"/>
      <c r="X10" s="548"/>
      <c r="Y10" s="548"/>
    </row>
    <row r="11" spans="1:26" x14ac:dyDescent="0.25">
      <c r="B11" s="291" t="s">
        <v>35</v>
      </c>
      <c r="C11" s="547" t="s">
        <v>50</v>
      </c>
      <c r="D11" s="547"/>
      <c r="E11" s="547"/>
      <c r="F11" s="547"/>
      <c r="G11" s="547" t="s">
        <v>59</v>
      </c>
      <c r="H11" s="547"/>
      <c r="I11" s="547"/>
      <c r="J11" s="547"/>
      <c r="K11" s="547" t="s">
        <v>68</v>
      </c>
      <c r="L11" s="547"/>
      <c r="M11" s="547"/>
      <c r="P11" s="546" t="s">
        <v>134</v>
      </c>
      <c r="Q11" s="546"/>
      <c r="R11" s="546"/>
      <c r="S11" s="546"/>
      <c r="T11" s="546"/>
      <c r="U11" s="546"/>
      <c r="V11" s="294" t="s">
        <v>92</v>
      </c>
      <c r="W11" s="548" t="s">
        <v>252</v>
      </c>
      <c r="X11" s="548"/>
      <c r="Y11" s="548"/>
    </row>
    <row r="12" spans="1:26" ht="31.5" x14ac:dyDescent="0.25">
      <c r="B12" s="292" t="s">
        <v>36</v>
      </c>
      <c r="C12" s="293" t="s">
        <v>253</v>
      </c>
      <c r="D12" s="293" t="s">
        <v>53</v>
      </c>
      <c r="E12" s="293" t="s">
        <v>55</v>
      </c>
      <c r="F12" s="293" t="s">
        <v>57</v>
      </c>
      <c r="G12" s="293" t="s">
        <v>60</v>
      </c>
      <c r="H12" s="293" t="s">
        <v>62</v>
      </c>
      <c r="I12" s="293" t="s">
        <v>64</v>
      </c>
      <c r="J12" s="293" t="s">
        <v>66</v>
      </c>
      <c r="K12" s="293" t="s">
        <v>69</v>
      </c>
      <c r="L12" s="293" t="s">
        <v>71</v>
      </c>
      <c r="M12" s="293" t="s">
        <v>73</v>
      </c>
      <c r="P12" s="295" t="s">
        <v>85</v>
      </c>
      <c r="Q12" s="295" t="s">
        <v>86</v>
      </c>
      <c r="R12" s="295" t="s">
        <v>87</v>
      </c>
      <c r="S12" s="295" t="s">
        <v>88</v>
      </c>
      <c r="T12" s="295" t="s">
        <v>89</v>
      </c>
      <c r="U12" s="295" t="s">
        <v>90</v>
      </c>
      <c r="V12" s="296" t="s">
        <v>93</v>
      </c>
      <c r="W12" s="296" t="s">
        <v>96</v>
      </c>
      <c r="X12" s="296" t="s">
        <v>98</v>
      </c>
      <c r="Y12" s="296" t="s">
        <v>100</v>
      </c>
    </row>
    <row r="13" spans="1:26" ht="94.5" x14ac:dyDescent="0.25">
      <c r="A13" s="305">
        <f>MATCH(C7,'2.MapaControles'!C6:C125,0)</f>
        <v>115</v>
      </c>
      <c r="B13" s="297" t="str" cm="1">
        <f t="array" ref="B13">INDEX('2.MapaControles'!$B$6:$Y$125,$A13,B$9)</f>
        <v>Ausencia de validaciones lo que puede generar inconsistencias y errores en los informes presentados.</v>
      </c>
      <c r="C13" s="297" t="str" cm="1">
        <f t="array" ref="C13">INDEX('2.MapaControles'!$B$6:$Y$125,$A13,C$9)</f>
        <v>PRE-O2-1</v>
      </c>
      <c r="D13" s="297" t="str" cm="1">
        <f t="array" ref="D13">INDEX('2.MapaControles'!$B$6:$Y$125,$A13,D$9)</f>
        <v>Coordinador del Grupo de Gestión Financiera</v>
      </c>
      <c r="E13" s="297" t="str" cm="1">
        <f t="array" ref="E13">INDEX('2.MapaControles'!$B$6:$Y$125,$A13,E$9)</f>
        <v>Revisar los formatos diligenciados metodológicamente y que correspondan al periodo a reportar</v>
      </c>
      <c r="F13" s="297" t="str" cm="1">
        <f t="array" ref="F13">INDEX('2.MapaControles'!$B$6:$Y$125,$A13,F$9)</f>
        <v>a través de la validación de la herramienta o formato en borrador, diligenciada previamente por el profesional contador del ICC.</v>
      </c>
      <c r="G13" s="297" t="str" cm="1">
        <f t="array" ref="G13">INDEX('2.MapaControles'!$B$6:$Y$125,$A13,G$9)</f>
        <v>Preventivo</v>
      </c>
      <c r="H13" s="297" t="str" cm="1">
        <f t="array" ref="H13">INDEX('2.MapaControles'!$B$6:$Y$125,$A13,H$9)</f>
        <v>Manual</v>
      </c>
      <c r="I13" s="299" cm="1">
        <f t="array" ref="I13">INDEX('2.MapaControles'!$B$6:$Y$125,$A13,I$9)</f>
        <v>0.4</v>
      </c>
      <c r="J13" s="297" t="str" cm="1">
        <f t="array" ref="J13">INDEX('2.MapaControles'!$B$6:$Y$125,$A13,J$9)</f>
        <v>Probabilidad</v>
      </c>
      <c r="K13" s="297" t="str" cm="1">
        <f t="array" ref="K13">INDEX('2.MapaControles'!$B$6:$Y$125,$A13,K$9)</f>
        <v>Sin documentar</v>
      </c>
      <c r="L13" s="297" t="str" cm="1">
        <f t="array" ref="L13">INDEX('2.MapaControles'!$B$6:$Y$125,$A13,L$9)</f>
        <v>Aleatoria</v>
      </c>
      <c r="M13" s="297" t="str" cm="1">
        <f t="array" ref="M13">INDEX('2.MapaControles'!$B$6:$Y$125,$A13,M$9)</f>
        <v>Con registro</v>
      </c>
      <c r="P13" s="301" t="str" cm="1">
        <f t="array" ref="P13">INDEX('1.MapaRiesgos'!$B$6:$Y$25,MATCH($C$7,'1.MapaRiesgos'!$C$6:$C$25,0),P9)</f>
        <v>Media</v>
      </c>
      <c r="Q13" s="304" cm="1">
        <f t="array" ref="Q13">INDEX('1.MapaRiesgos'!$B$6:$Y$25,MATCH($C$7,'1.MapaRiesgos'!$C$6:$C$25,0),Q9)</f>
        <v>0.16799999999999998</v>
      </c>
      <c r="R13" s="301" t="str" cm="1">
        <f t="array" ref="R13">INDEX('1.MapaRiesgos'!$B$6:$Y$25,MATCH($C$7,'1.MapaRiesgos'!$C$6:$C$25,0),R9)</f>
        <v>Mayor</v>
      </c>
      <c r="S13" s="304" cm="1">
        <f t="array" ref="S13">INDEX('1.MapaRiesgos'!$B$6:$Y$25,MATCH($C$7,'1.MapaRiesgos'!$C$6:$C$25,0),S9)</f>
        <v>0.30000000000000004</v>
      </c>
      <c r="T13" s="301" t="str" cm="1">
        <f t="array" ref="T13">INDEX('1.MapaRiesgos'!$B$6:$Y$25,MATCH($C$7,'1.MapaRiesgos'!$C$6:$C$25,0),T9)</f>
        <v>Alto</v>
      </c>
      <c r="U13" s="303" cm="1">
        <f t="array" ref="U13">INDEX('1.MapaRiesgos'!$B$6:$Y$25,MATCH($C$7,'1.MapaRiesgos'!$C$6:$C$25,0),U9)</f>
        <v>17</v>
      </c>
      <c r="V13" s="301" cm="1">
        <f t="array" ref="V13">INDEX('2.MapaControles'!$B$6:$Y$125,$A13,V$9)</f>
        <v>0</v>
      </c>
      <c r="W13" s="301" cm="1">
        <f t="array" ref="W13">INDEX('2.MapaControles'!$B$6:$Y$125,$A13,W$9)</f>
        <v>0</v>
      </c>
      <c r="X13" s="301" cm="1">
        <f t="array" ref="X13">INDEX('2.MapaControles'!$B$6:$Y$125,$A13,X$9)</f>
        <v>0</v>
      </c>
      <c r="Y13" s="306" cm="1">
        <f t="array" ref="Y13">INDEX('2.MapaControles'!$B$6:$Y$125,$A13,Y$9)</f>
        <v>0</v>
      </c>
    </row>
    <row r="14" spans="1:26" ht="110.25" x14ac:dyDescent="0.25">
      <c r="A14" s="305">
        <f>A13+1</f>
        <v>116</v>
      </c>
      <c r="B14" s="297" t="str" cm="1">
        <f t="array" ref="B14">INDEX('2.MapaControles'!$B$6:$Y$125,$A14,B$9)</f>
        <v>Interpretación jurídica o técnica equivocada de la norma</v>
      </c>
      <c r="C14" s="297" t="str" cm="1">
        <f t="array" ref="C14">INDEX('2.MapaControles'!$B$6:$Y$125,$A14,C$9)</f>
        <v>PRE-O2-2</v>
      </c>
      <c r="D14" s="297" t="str" cm="1">
        <f t="array" ref="D14">INDEX('2.MapaControles'!$B$6:$Y$125,$A14,D$9)</f>
        <v>Profesionales del Grupo de Gestión Financiera con el acompañamiento del rol asesor jurídico</v>
      </c>
      <c r="E14" s="297" t="str" cm="1">
        <f t="array" ref="E14">INDEX('2.MapaControles'!$B$6:$Y$125,$A14,E$9)</f>
        <v>Revisar al interior del Grupo de Gestión Financiera el acto administrativo emitido por el ente rector para precisar el informe a presentar</v>
      </c>
      <c r="F14" s="297" t="str" cm="1">
        <f t="array" ref="F14">INDEX('2.MapaControles'!$B$6:$Y$125,$A14,F$9)</f>
        <v>identificando aspectos que requieran ser aclarados y en caso de ser necesario solicitar opiniones de terceros incluido el ente rector de la materia y antes de la fecha límite</v>
      </c>
      <c r="G14" s="297" t="str" cm="1">
        <f t="array" ref="G14">INDEX('2.MapaControles'!$B$6:$Y$125,$A14,G$9)</f>
        <v>Detectivo</v>
      </c>
      <c r="H14" s="297" t="str" cm="1">
        <f t="array" ref="H14">INDEX('2.MapaControles'!$B$6:$Y$125,$A14,H$9)</f>
        <v>Manual</v>
      </c>
      <c r="I14" s="299" cm="1">
        <f t="array" ref="I14">INDEX('2.MapaControles'!$B$6:$Y$125,$A14,I$9)</f>
        <v>0.3</v>
      </c>
      <c r="J14" s="297" t="str" cm="1">
        <f t="array" ref="J14">INDEX('2.MapaControles'!$B$6:$Y$125,$A14,J$9)</f>
        <v>Probabilidad</v>
      </c>
      <c r="K14" s="297" t="str" cm="1">
        <f t="array" ref="K14">INDEX('2.MapaControles'!$B$6:$Y$125,$A14,K$9)</f>
        <v>Sin documentar</v>
      </c>
      <c r="L14" s="297" t="str" cm="1">
        <f t="array" ref="L14">INDEX('2.MapaControles'!$B$6:$Y$125,$A14,L$9)</f>
        <v>Aleatoria</v>
      </c>
      <c r="M14" s="297" t="str" cm="1">
        <f t="array" ref="M14">INDEX('2.MapaControles'!$B$6:$Y$125,$A14,M$9)</f>
        <v>Con registro</v>
      </c>
      <c r="P14" s="302"/>
      <c r="Q14" s="302"/>
      <c r="R14" s="302"/>
      <c r="S14" s="302"/>
      <c r="T14" s="302"/>
      <c r="U14" s="302"/>
      <c r="V14" s="301" cm="1">
        <f t="array" ref="V14">INDEX('2.MapaControles'!$B$6:$Y$125,$A14,V$9)</f>
        <v>0</v>
      </c>
      <c r="W14" s="301" cm="1">
        <f t="array" ref="W14">INDEX('2.MapaControles'!$B$6:$Y$125,$A14,W$9)</f>
        <v>0</v>
      </c>
      <c r="X14" s="301" cm="1">
        <f t="array" ref="X14">INDEX('2.MapaControles'!$B$6:$Y$125,$A14,X$9)</f>
        <v>0</v>
      </c>
      <c r="Y14" s="306" cm="1">
        <f t="array" ref="Y14">INDEX('2.MapaControles'!$B$6:$Y$125,$A14,Y$9)</f>
        <v>0</v>
      </c>
    </row>
    <row r="15" spans="1:26" ht="63" x14ac:dyDescent="0.25">
      <c r="A15" s="305">
        <f t="shared" ref="A15:A18" si="0">A14+1</f>
        <v>117</v>
      </c>
      <c r="B15" s="297" t="str" cm="1">
        <f t="array" ref="B15">INDEX('2.MapaControles'!$B$6:$Y$125,$A15,B$9)</f>
        <v>Falta de consistencia y exactitud en los Informes</v>
      </c>
      <c r="C15" s="297" t="str" cm="1">
        <f t="array" ref="C15">INDEX('2.MapaControles'!$B$6:$Y$125,$A15,C$9)</f>
        <v>PRE-O2-3</v>
      </c>
      <c r="D15" s="297" t="str" cm="1">
        <f t="array" ref="D15">INDEX('2.MapaControles'!$B$6:$Y$125,$A15,D$9)</f>
        <v>Coordinador del Grupo de Gestión Financiera</v>
      </c>
      <c r="E15" s="297" t="str" cm="1">
        <f t="array" ref="E15">INDEX('2.MapaControles'!$B$6:$Y$125,$A15,E$9)</f>
        <v xml:space="preserve">Gestionar reunión con la Alta Dirección con el fin de evaluar las acciones a realizar </v>
      </c>
      <c r="F15" s="297" t="str" cm="1">
        <f t="array" ref="F15">INDEX('2.MapaControles'!$B$6:$Y$125,$A15,F$9)</f>
        <v>teniendo en cuenta el requerimiento de la entidad indicando el incumplimiento de las obligaciones</v>
      </c>
      <c r="G15" s="297" t="str" cm="1">
        <f t="array" ref="G15">INDEX('2.MapaControles'!$B$6:$Y$125,$A15,G$9)</f>
        <v>Correctivo</v>
      </c>
      <c r="H15" s="297" t="str" cm="1">
        <f t="array" ref="H15">INDEX('2.MapaControles'!$B$6:$Y$125,$A15,H$9)</f>
        <v>Manual</v>
      </c>
      <c r="I15" s="299" cm="1">
        <f t="array" ref="I15">INDEX('2.MapaControles'!$B$6:$Y$125,$A15,I$9)</f>
        <v>0.25</v>
      </c>
      <c r="J15" s="297" t="str" cm="1">
        <f t="array" ref="J15">INDEX('2.MapaControles'!$B$6:$Y$125,$A15,J$9)</f>
        <v>Impacto</v>
      </c>
      <c r="K15" s="297" t="str" cm="1">
        <f t="array" ref="K15">INDEX('2.MapaControles'!$B$6:$Y$125,$A15,K$9)</f>
        <v>Sin documentar</v>
      </c>
      <c r="L15" s="297" t="str" cm="1">
        <f t="array" ref="L15">INDEX('2.MapaControles'!$B$6:$Y$125,$A15,L$9)</f>
        <v>Continua</v>
      </c>
      <c r="M15" s="297" t="str" cm="1">
        <f t="array" ref="M15">INDEX('2.MapaControles'!$B$6:$Y$125,$A15,M$9)</f>
        <v>Con registro</v>
      </c>
      <c r="P15" s="302"/>
      <c r="Q15" s="302"/>
      <c r="R15" s="302"/>
      <c r="S15" s="302"/>
      <c r="T15" s="302"/>
      <c r="U15" s="302"/>
      <c r="V15" s="301" cm="1">
        <f t="array" ref="V15">INDEX('2.MapaControles'!$B$6:$Y$125,$A15,V$9)</f>
        <v>0</v>
      </c>
      <c r="W15" s="301" cm="1">
        <f t="array" ref="W15">INDEX('2.MapaControles'!$B$6:$Y$125,$A15,W$9)</f>
        <v>0</v>
      </c>
      <c r="X15" s="301" cm="1">
        <f t="array" ref="X15">INDEX('2.MapaControles'!$B$6:$Y$125,$A15,X$9)</f>
        <v>0</v>
      </c>
      <c r="Y15" s="306" cm="1">
        <f t="array" ref="Y15">INDEX('2.MapaControles'!$B$6:$Y$125,$A15,Y$9)</f>
        <v>0</v>
      </c>
    </row>
    <row r="16" spans="1:26" ht="15.75" customHeight="1" x14ac:dyDescent="0.25">
      <c r="A16" s="305">
        <f t="shared" si="0"/>
        <v>118</v>
      </c>
      <c r="B16" s="297" cm="1">
        <f t="array" ref="B16">INDEX('2.MapaControles'!$B$6:$Y$125,$A16,B$9)</f>
        <v>0</v>
      </c>
      <c r="C16" s="297" t="str" cm="1">
        <f t="array" ref="C16">INDEX('2.MapaControles'!$B$6:$Y$125,$A16,C$9)</f>
        <v/>
      </c>
      <c r="D16" s="297" cm="1">
        <f t="array" ref="D16">INDEX('2.MapaControles'!$B$6:$Y$125,$A16,D$9)</f>
        <v>0</v>
      </c>
      <c r="E16" s="297" cm="1">
        <f t="array" ref="E16">INDEX('2.MapaControles'!$B$6:$Y$125,$A16,E$9)</f>
        <v>0</v>
      </c>
      <c r="F16" s="297" cm="1">
        <f t="array" ref="F16">INDEX('2.MapaControles'!$B$6:$Y$125,$A16,F$9)</f>
        <v>0</v>
      </c>
      <c r="G16" s="297" cm="1">
        <f t="array" ref="G16">INDEX('2.MapaControles'!$B$6:$Y$125,$A16,G$9)</f>
        <v>0</v>
      </c>
      <c r="H16" s="297" cm="1">
        <f t="array" ref="H16">INDEX('2.MapaControles'!$B$6:$Y$125,$A16,H$9)</f>
        <v>0</v>
      </c>
      <c r="I16" s="299" t="str" cm="1">
        <f t="array" ref="I16">INDEX('2.MapaControles'!$B$6:$Y$125,$A16,I$9)</f>
        <v/>
      </c>
      <c r="J16" s="297" t="str" cm="1">
        <f t="array" ref="J16">INDEX('2.MapaControles'!$B$6:$Y$125,$A16,J$9)</f>
        <v/>
      </c>
      <c r="K16" s="297" cm="1">
        <f t="array" ref="K16">INDEX('2.MapaControles'!$B$6:$Y$125,$A16,K$9)</f>
        <v>0</v>
      </c>
      <c r="L16" s="297" cm="1">
        <f t="array" ref="L16">INDEX('2.MapaControles'!$B$6:$Y$125,$A16,L$9)</f>
        <v>0</v>
      </c>
      <c r="M16" s="297" cm="1">
        <f t="array" ref="M16">INDEX('2.MapaControles'!$B$6:$Y$125,$A16,M$9)</f>
        <v>0</v>
      </c>
      <c r="P16" s="302"/>
      <c r="Q16" s="302"/>
      <c r="R16" s="302"/>
      <c r="S16" s="302"/>
      <c r="T16" s="302"/>
      <c r="U16" s="302"/>
      <c r="V16" s="301" cm="1">
        <f t="array" ref="V16">INDEX('2.MapaControles'!$B$6:$Y$125,$A16,V$9)</f>
        <v>0</v>
      </c>
      <c r="W16" s="301" cm="1">
        <f t="array" ref="W16">INDEX('2.MapaControles'!$B$6:$Y$125,$A16,W$9)</f>
        <v>0</v>
      </c>
      <c r="X16" s="301" cm="1">
        <f t="array" ref="X16">INDEX('2.MapaControles'!$B$6:$Y$125,$A16,X$9)</f>
        <v>0</v>
      </c>
      <c r="Y16" s="306" cm="1">
        <f t="array" ref="Y16">INDEX('2.MapaControles'!$B$6:$Y$125,$A16,Y$9)</f>
        <v>0</v>
      </c>
    </row>
    <row r="17" spans="1:25" ht="15.75" customHeight="1" x14ac:dyDescent="0.25">
      <c r="A17" s="305">
        <f t="shared" si="0"/>
        <v>119</v>
      </c>
      <c r="B17" s="297" cm="1">
        <f t="array" ref="B17">INDEX('2.MapaControles'!$B$6:$Y$125,$A17,B$9)</f>
        <v>0</v>
      </c>
      <c r="C17" s="297" t="str" cm="1">
        <f t="array" ref="C17">INDEX('2.MapaControles'!$B$6:$Y$125,$A17,C$9)</f>
        <v/>
      </c>
      <c r="D17" s="297" cm="1">
        <f t="array" ref="D17">INDEX('2.MapaControles'!$B$6:$Y$125,$A17,D$9)</f>
        <v>0</v>
      </c>
      <c r="E17" s="297" cm="1">
        <f t="array" ref="E17">INDEX('2.MapaControles'!$B$6:$Y$125,$A17,E$9)</f>
        <v>0</v>
      </c>
      <c r="F17" s="297" cm="1">
        <f t="array" ref="F17">INDEX('2.MapaControles'!$B$6:$Y$125,$A17,F$9)</f>
        <v>0</v>
      </c>
      <c r="G17" s="297" cm="1">
        <f t="array" ref="G17">INDEX('2.MapaControles'!$B$6:$Y$125,$A17,G$9)</f>
        <v>0</v>
      </c>
      <c r="H17" s="297" cm="1">
        <f t="array" ref="H17">INDEX('2.MapaControles'!$B$6:$Y$125,$A17,H$9)</f>
        <v>0</v>
      </c>
      <c r="I17" s="299" t="str" cm="1">
        <f t="array" ref="I17">INDEX('2.MapaControles'!$B$6:$Y$125,$A17,I$9)</f>
        <v/>
      </c>
      <c r="J17" s="297" t="str" cm="1">
        <f t="array" ref="J17">INDEX('2.MapaControles'!$B$6:$Y$125,$A17,J$9)</f>
        <v/>
      </c>
      <c r="K17" s="297" cm="1">
        <f t="array" ref="K17">INDEX('2.MapaControles'!$B$6:$Y$125,$A17,K$9)</f>
        <v>0</v>
      </c>
      <c r="L17" s="297" cm="1">
        <f t="array" ref="L17">INDEX('2.MapaControles'!$B$6:$Y$125,$A17,L$9)</f>
        <v>0</v>
      </c>
      <c r="M17" s="297" cm="1">
        <f t="array" ref="M17">INDEX('2.MapaControles'!$B$6:$Y$125,$A17,M$9)</f>
        <v>0</v>
      </c>
      <c r="P17" s="302"/>
      <c r="Q17" s="302"/>
      <c r="R17" s="302"/>
      <c r="S17" s="302"/>
      <c r="T17" s="302"/>
      <c r="U17" s="302"/>
      <c r="V17" s="301" cm="1">
        <f t="array" ref="V17">INDEX('2.MapaControles'!$B$6:$Y$125,$A17,V$9)</f>
        <v>0</v>
      </c>
      <c r="W17" s="301" cm="1">
        <f t="array" ref="W17">INDEX('2.MapaControles'!$B$6:$Y$125,$A17,W$9)</f>
        <v>0</v>
      </c>
      <c r="X17" s="301" cm="1">
        <f t="array" ref="X17">INDEX('2.MapaControles'!$B$6:$Y$125,$A17,X$9)</f>
        <v>0</v>
      </c>
      <c r="Y17" s="306" cm="1">
        <f t="array" ref="Y17">INDEX('2.MapaControles'!$B$6:$Y$125,$A17,Y$9)</f>
        <v>0</v>
      </c>
    </row>
    <row r="18" spans="1:25" ht="15.75" customHeight="1" x14ac:dyDescent="0.25">
      <c r="A18" s="305">
        <f t="shared" si="0"/>
        <v>120</v>
      </c>
      <c r="B18" s="297" cm="1">
        <f t="array" ref="B18">INDEX('2.MapaControles'!$B$6:$Y$125,$A18,B$9)</f>
        <v>0</v>
      </c>
      <c r="C18" s="297" t="str" cm="1">
        <f t="array" ref="C18">INDEX('2.MapaControles'!$B$6:$Y$125,$A18,C$9)</f>
        <v/>
      </c>
      <c r="D18" s="297" cm="1">
        <f t="array" ref="D18">INDEX('2.MapaControles'!$B$6:$Y$125,$A18,D$9)</f>
        <v>0</v>
      </c>
      <c r="E18" s="297" cm="1">
        <f t="array" ref="E18">INDEX('2.MapaControles'!$B$6:$Y$125,$A18,E$9)</f>
        <v>0</v>
      </c>
      <c r="F18" s="297" cm="1">
        <f t="array" ref="F18">INDEX('2.MapaControles'!$B$6:$Y$125,$A18,F$9)</f>
        <v>0</v>
      </c>
      <c r="G18" s="297" cm="1">
        <f t="array" ref="G18">INDEX('2.MapaControles'!$B$6:$Y$125,$A18,G$9)</f>
        <v>0</v>
      </c>
      <c r="H18" s="297" cm="1">
        <f t="array" ref="H18">INDEX('2.MapaControles'!$B$6:$Y$125,$A18,H$9)</f>
        <v>0</v>
      </c>
      <c r="I18" s="299" t="str" cm="1">
        <f t="array" ref="I18">INDEX('2.MapaControles'!$B$6:$Y$125,$A18,I$9)</f>
        <v/>
      </c>
      <c r="J18" s="297" t="str" cm="1">
        <f t="array" ref="J18">INDEX('2.MapaControles'!$B$6:$Y$125,$A18,J$9)</f>
        <v/>
      </c>
      <c r="K18" s="297" cm="1">
        <f t="array" ref="K18">INDEX('2.MapaControles'!$B$6:$Y$125,$A18,K$9)</f>
        <v>0</v>
      </c>
      <c r="L18" s="297" cm="1">
        <f t="array" ref="L18">INDEX('2.MapaControles'!$B$6:$Y$125,$A18,L$9)</f>
        <v>0</v>
      </c>
      <c r="M18" s="297" cm="1">
        <f t="array" ref="M18">INDEX('2.MapaControles'!$B$6:$Y$125,$A18,M$9)</f>
        <v>0</v>
      </c>
      <c r="P18" s="302"/>
      <c r="Q18" s="302"/>
      <c r="R18" s="302"/>
      <c r="S18" s="302"/>
      <c r="T18" s="302"/>
      <c r="U18" s="302"/>
      <c r="V18" s="301" cm="1">
        <f t="array" ref="V18">INDEX('2.MapaControles'!$B$6:$Y$125,$A18,V$9)</f>
        <v>0</v>
      </c>
      <c r="W18" s="301" cm="1">
        <f t="array" ref="W18">INDEX('2.MapaControles'!$B$6:$Y$125,$A18,W$9)</f>
        <v>0</v>
      </c>
      <c r="X18" s="301" cm="1">
        <f t="array" ref="X18">INDEX('2.MapaControles'!$B$6:$Y$125,$A18,X$9)</f>
        <v>0</v>
      </c>
      <c r="Y18" s="306" cm="1">
        <f t="array" ref="Y18">INDEX('2.MapaControles'!$B$6:$Y$125,$A18,Y$9)</f>
        <v>0</v>
      </c>
    </row>
  </sheetData>
  <mergeCells count="21">
    <mergeCell ref="V5:W5"/>
    <mergeCell ref="C4:K4"/>
    <mergeCell ref="P11:U11"/>
    <mergeCell ref="P10:U10"/>
    <mergeCell ref="C10:M10"/>
    <mergeCell ref="V10:Y10"/>
    <mergeCell ref="C11:F11"/>
    <mergeCell ref="G11:J11"/>
    <mergeCell ref="K11:M11"/>
    <mergeCell ref="W11:Y11"/>
    <mergeCell ref="C5:G5"/>
    <mergeCell ref="H5:K5"/>
    <mergeCell ref="P5:Q5"/>
    <mergeCell ref="R5:S5"/>
    <mergeCell ref="T5:U5"/>
    <mergeCell ref="Y1:Z1"/>
    <mergeCell ref="C1:K1"/>
    <mergeCell ref="L1:M1"/>
    <mergeCell ref="Q1:X1"/>
    <mergeCell ref="P4:U4"/>
    <mergeCell ref="V4:W4"/>
  </mergeCells>
  <printOptions horizontalCentered="1"/>
  <pageMargins left="0.23622047244094491" right="0.23622047244094491" top="0.74803149606299213" bottom="0.74803149606299213" header="0.31496062992125984" footer="0.31496062992125984"/>
  <pageSetup scale="50" pageOrder="overThenDown" orientation="landscape" r:id="rId1"/>
  <headerFooter>
    <oddHeader>&amp;C&amp;14Ficha de riesgo operativo</oddHeader>
    <oddFooter>&amp;C&amp;P de &amp;N</oddFooter>
  </headerFooter>
  <colBreaks count="1" manualBreakCount="1">
    <brk id="14" max="21"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4D344A-9B08-45AB-B604-2AF14BF2B743}">
          <x14:formula1>
            <xm:f>'1.MapaRiesgos'!$C$6:$C$25</xm:f>
          </x14:formula1>
          <xm:sqref>C7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EB333-A7E8-411F-92CD-4BCA2C44A2A7}">
  <dimension ref="B2:G36"/>
  <sheetViews>
    <sheetView workbookViewId="0">
      <pane ySplit="2" topLeftCell="A30" activePane="bottomLeft" state="frozen"/>
      <selection pane="bottomLeft" activeCell="B34" sqref="B34:B36"/>
    </sheetView>
  </sheetViews>
  <sheetFormatPr baseColWidth="10" defaultColWidth="11.42578125" defaultRowHeight="15" x14ac:dyDescent="0.25"/>
  <cols>
    <col min="3" max="3" width="31.85546875" customWidth="1"/>
    <col min="4" max="4" width="53.7109375" style="314" customWidth="1"/>
    <col min="5" max="5" width="14.5703125" customWidth="1"/>
    <col min="6" max="7" width="20.28515625" bestFit="1" customWidth="1"/>
  </cols>
  <sheetData>
    <row r="2" spans="2:7" x14ac:dyDescent="0.25">
      <c r="B2" s="313" t="s">
        <v>548</v>
      </c>
      <c r="C2" s="313" t="s">
        <v>549</v>
      </c>
      <c r="D2" s="313" t="s">
        <v>652</v>
      </c>
      <c r="E2" s="313" t="s">
        <v>653</v>
      </c>
      <c r="F2" s="313" t="s">
        <v>654</v>
      </c>
      <c r="G2" s="313" t="s">
        <v>655</v>
      </c>
    </row>
    <row r="3" spans="2:7" ht="30" x14ac:dyDescent="0.25">
      <c r="B3" s="318" t="s">
        <v>145</v>
      </c>
      <c r="C3" s="316" t="s">
        <v>552</v>
      </c>
      <c r="D3" s="315" t="s">
        <v>656</v>
      </c>
      <c r="E3" s="316"/>
      <c r="F3" s="316" t="s">
        <v>551</v>
      </c>
      <c r="G3" s="532" t="s">
        <v>657</v>
      </c>
    </row>
    <row r="4" spans="2:7" x14ac:dyDescent="0.25">
      <c r="B4" s="318" t="s">
        <v>145</v>
      </c>
      <c r="C4" s="316" t="s">
        <v>550</v>
      </c>
      <c r="D4" s="315" t="s">
        <v>658</v>
      </c>
      <c r="E4" s="316"/>
      <c r="F4" s="316"/>
      <c r="G4" s="533"/>
    </row>
    <row r="5" spans="2:7" ht="90" x14ac:dyDescent="0.25">
      <c r="B5" s="319" t="s">
        <v>659</v>
      </c>
      <c r="C5" s="316" t="s">
        <v>550</v>
      </c>
      <c r="D5" s="315" t="s">
        <v>660</v>
      </c>
      <c r="E5" s="316"/>
      <c r="F5" s="316" t="s">
        <v>551</v>
      </c>
      <c r="G5" s="320" t="s">
        <v>657</v>
      </c>
    </row>
    <row r="6" spans="2:7" ht="45" x14ac:dyDescent="0.25">
      <c r="B6" s="319" t="s">
        <v>659</v>
      </c>
      <c r="C6" s="318" t="s">
        <v>554</v>
      </c>
      <c r="D6" s="319"/>
      <c r="E6" s="318"/>
      <c r="F6" s="318"/>
      <c r="G6" s="320"/>
    </row>
    <row r="7" spans="2:7" ht="45" x14ac:dyDescent="0.25">
      <c r="B7" s="319" t="s">
        <v>659</v>
      </c>
      <c r="C7" s="316" t="s">
        <v>553</v>
      </c>
      <c r="D7" s="315" t="s">
        <v>661</v>
      </c>
      <c r="E7" s="316"/>
      <c r="F7" s="316" t="s">
        <v>551</v>
      </c>
      <c r="G7" s="320"/>
    </row>
    <row r="8" spans="2:7" ht="45" x14ac:dyDescent="0.25">
      <c r="B8" s="319" t="s">
        <v>659</v>
      </c>
      <c r="C8" s="316" t="s">
        <v>562</v>
      </c>
      <c r="D8" s="315" t="s">
        <v>662</v>
      </c>
      <c r="E8" s="316"/>
      <c r="F8" s="316" t="s">
        <v>551</v>
      </c>
      <c r="G8" s="320"/>
    </row>
    <row r="9" spans="2:7" ht="60" x14ac:dyDescent="0.25">
      <c r="B9" s="319" t="s">
        <v>663</v>
      </c>
      <c r="C9" s="316" t="s">
        <v>561</v>
      </c>
      <c r="D9" s="315" t="s">
        <v>664</v>
      </c>
      <c r="E9" s="316" t="s">
        <v>551</v>
      </c>
      <c r="F9" s="316" t="s">
        <v>551</v>
      </c>
      <c r="G9" s="320" t="s">
        <v>657</v>
      </c>
    </row>
    <row r="10" spans="2:7" ht="45" x14ac:dyDescent="0.25">
      <c r="B10" s="319" t="s">
        <v>167</v>
      </c>
      <c r="C10" s="316" t="s">
        <v>550</v>
      </c>
      <c r="D10" s="315" t="s">
        <v>665</v>
      </c>
      <c r="E10" s="316" t="s">
        <v>551</v>
      </c>
      <c r="F10" s="316" t="s">
        <v>551</v>
      </c>
      <c r="G10" s="320" t="s">
        <v>657</v>
      </c>
    </row>
    <row r="11" spans="2:7" ht="30" x14ac:dyDescent="0.25">
      <c r="B11" s="319" t="s">
        <v>167</v>
      </c>
      <c r="C11" s="316" t="s">
        <v>666</v>
      </c>
      <c r="D11" s="315" t="s">
        <v>667</v>
      </c>
      <c r="E11" s="316"/>
      <c r="F11" s="316" t="s">
        <v>551</v>
      </c>
      <c r="G11" s="320"/>
    </row>
    <row r="12" spans="2:7" x14ac:dyDescent="0.25">
      <c r="B12" s="319" t="s">
        <v>167</v>
      </c>
      <c r="C12" s="316" t="s">
        <v>562</v>
      </c>
      <c r="D12" s="315" t="s">
        <v>668</v>
      </c>
      <c r="E12" s="316"/>
      <c r="F12" s="316" t="s">
        <v>551</v>
      </c>
      <c r="G12" s="320"/>
    </row>
    <row r="13" spans="2:7" ht="45" x14ac:dyDescent="0.25">
      <c r="B13" s="319" t="s">
        <v>172</v>
      </c>
      <c r="C13" s="316" t="s">
        <v>669</v>
      </c>
      <c r="D13" s="315" t="s">
        <v>670</v>
      </c>
      <c r="E13" s="316" t="s">
        <v>551</v>
      </c>
      <c r="F13" s="316" t="s">
        <v>551</v>
      </c>
      <c r="G13" s="316" t="s">
        <v>551</v>
      </c>
    </row>
    <row r="14" spans="2:7" ht="45" x14ac:dyDescent="0.25">
      <c r="B14" s="319" t="s">
        <v>177</v>
      </c>
      <c r="C14" s="316" t="s">
        <v>176</v>
      </c>
      <c r="D14" s="315" t="s">
        <v>670</v>
      </c>
      <c r="E14" s="316" t="s">
        <v>551</v>
      </c>
      <c r="F14" s="316" t="s">
        <v>551</v>
      </c>
      <c r="G14" s="320" t="s">
        <v>671</v>
      </c>
    </row>
    <row r="15" spans="2:7" x14ac:dyDescent="0.25">
      <c r="B15" s="319" t="s">
        <v>182</v>
      </c>
      <c r="C15" s="318" t="s">
        <v>181</v>
      </c>
      <c r="D15" s="319"/>
      <c r="E15" s="318"/>
      <c r="F15" s="318"/>
      <c r="G15" s="320"/>
    </row>
    <row r="16" spans="2:7" ht="30" x14ac:dyDescent="0.25">
      <c r="B16" s="319" t="s">
        <v>187</v>
      </c>
      <c r="C16" s="316" t="s">
        <v>555</v>
      </c>
      <c r="D16" s="315" t="s">
        <v>672</v>
      </c>
      <c r="E16" s="316" t="s">
        <v>551</v>
      </c>
      <c r="F16" s="316" t="s">
        <v>551</v>
      </c>
      <c r="G16" s="316" t="s">
        <v>551</v>
      </c>
    </row>
    <row r="17" spans="2:7" ht="45" x14ac:dyDescent="0.25">
      <c r="B17" s="319" t="s">
        <v>192</v>
      </c>
      <c r="C17" s="316" t="s">
        <v>556</v>
      </c>
      <c r="D17" s="315" t="s">
        <v>673</v>
      </c>
      <c r="E17" s="316" t="s">
        <v>551</v>
      </c>
      <c r="F17" s="316" t="s">
        <v>551</v>
      </c>
      <c r="G17" s="320" t="s">
        <v>671</v>
      </c>
    </row>
    <row r="18" spans="2:7" x14ac:dyDescent="0.25">
      <c r="B18" s="319" t="s">
        <v>197</v>
      </c>
      <c r="C18" s="318" t="s">
        <v>674</v>
      </c>
      <c r="D18" s="319"/>
      <c r="E18" s="318"/>
      <c r="F18" s="318"/>
      <c r="G18" s="320"/>
    </row>
    <row r="19" spans="2:7" ht="105" x14ac:dyDescent="0.25">
      <c r="B19" s="319" t="s">
        <v>650</v>
      </c>
      <c r="C19" s="316" t="s">
        <v>562</v>
      </c>
      <c r="D19" s="315" t="s">
        <v>675</v>
      </c>
      <c r="E19" s="316" t="s">
        <v>551</v>
      </c>
      <c r="F19" s="316" t="s">
        <v>551</v>
      </c>
      <c r="G19" s="320" t="s">
        <v>671</v>
      </c>
    </row>
    <row r="20" spans="2:7" x14ac:dyDescent="0.25">
      <c r="B20" s="319" t="s">
        <v>202</v>
      </c>
      <c r="C20" s="318" t="s">
        <v>557</v>
      </c>
      <c r="D20" s="319"/>
      <c r="E20" s="318"/>
      <c r="F20" s="318"/>
      <c r="G20" s="320"/>
    </row>
    <row r="21" spans="2:7" ht="45" x14ac:dyDescent="0.25">
      <c r="B21" s="319" t="s">
        <v>207</v>
      </c>
      <c r="C21" s="316" t="s">
        <v>558</v>
      </c>
      <c r="D21" s="315" t="s">
        <v>676</v>
      </c>
      <c r="E21" s="316" t="s">
        <v>551</v>
      </c>
      <c r="F21" s="316" t="s">
        <v>551</v>
      </c>
      <c r="G21" s="320" t="s">
        <v>671</v>
      </c>
    </row>
    <row r="22" spans="2:7" x14ac:dyDescent="0.25">
      <c r="B22" s="319" t="s">
        <v>211</v>
      </c>
      <c r="C22" s="318" t="s">
        <v>181</v>
      </c>
      <c r="D22" s="319"/>
      <c r="E22" s="318"/>
      <c r="F22" s="318"/>
      <c r="G22" s="320"/>
    </row>
    <row r="23" spans="2:7" ht="45" x14ac:dyDescent="0.25">
      <c r="B23" s="319" t="s">
        <v>216</v>
      </c>
      <c r="C23" s="316" t="s">
        <v>559</v>
      </c>
      <c r="D23" s="315" t="s">
        <v>677</v>
      </c>
      <c r="E23" s="316" t="s">
        <v>551</v>
      </c>
      <c r="F23" s="316" t="s">
        <v>551</v>
      </c>
      <c r="G23" s="320" t="s">
        <v>671</v>
      </c>
    </row>
    <row r="24" spans="2:7" x14ac:dyDescent="0.25">
      <c r="B24" s="319" t="s">
        <v>216</v>
      </c>
      <c r="C24" s="316" t="s">
        <v>561</v>
      </c>
      <c r="D24" s="315" t="s">
        <v>678</v>
      </c>
      <c r="E24" s="316"/>
      <c r="F24" s="316" t="s">
        <v>551</v>
      </c>
      <c r="G24" s="320"/>
    </row>
    <row r="25" spans="2:7" x14ac:dyDescent="0.25">
      <c r="B25" s="319" t="s">
        <v>222</v>
      </c>
      <c r="C25" s="319" t="s">
        <v>560</v>
      </c>
      <c r="D25" s="319"/>
      <c r="E25" s="318"/>
      <c r="F25" s="318"/>
      <c r="G25" s="320"/>
    </row>
    <row r="26" spans="2:7" x14ac:dyDescent="0.25">
      <c r="B26" s="319" t="s">
        <v>222</v>
      </c>
      <c r="C26" s="319" t="s">
        <v>559</v>
      </c>
      <c r="D26" s="319" t="s">
        <v>679</v>
      </c>
      <c r="E26" s="318"/>
      <c r="F26" s="318"/>
      <c r="G26" s="320"/>
    </row>
    <row r="27" spans="2:7" x14ac:dyDescent="0.25">
      <c r="B27" s="319" t="s">
        <v>226</v>
      </c>
      <c r="C27" s="319" t="s">
        <v>560</v>
      </c>
      <c r="D27" s="319"/>
      <c r="E27" s="318"/>
      <c r="F27" s="318"/>
      <c r="G27" s="320"/>
    </row>
    <row r="28" spans="2:7" x14ac:dyDescent="0.25">
      <c r="B28" s="319" t="s">
        <v>226</v>
      </c>
      <c r="C28" s="316" t="s">
        <v>562</v>
      </c>
      <c r="D28" s="315" t="s">
        <v>680</v>
      </c>
      <c r="E28" s="316"/>
      <c r="F28" s="316" t="s">
        <v>551</v>
      </c>
      <c r="G28" s="320"/>
    </row>
    <row r="29" spans="2:7" ht="285" x14ac:dyDescent="0.25">
      <c r="B29" s="319" t="s">
        <v>651</v>
      </c>
      <c r="C29" s="316" t="s">
        <v>550</v>
      </c>
      <c r="D29" s="315" t="s">
        <v>681</v>
      </c>
      <c r="E29" s="316"/>
      <c r="F29" s="316" t="s">
        <v>551</v>
      </c>
      <c r="G29" s="320"/>
    </row>
    <row r="30" spans="2:7" ht="45" x14ac:dyDescent="0.25">
      <c r="B30" s="319" t="s">
        <v>232</v>
      </c>
      <c r="C30" s="316" t="s">
        <v>176</v>
      </c>
      <c r="D30" s="315" t="s">
        <v>682</v>
      </c>
      <c r="E30" s="316" t="s">
        <v>551</v>
      </c>
      <c r="F30" s="316" t="s">
        <v>551</v>
      </c>
      <c r="G30" s="320" t="s">
        <v>671</v>
      </c>
    </row>
    <row r="31" spans="2:7" ht="30" x14ac:dyDescent="0.25">
      <c r="B31" s="319" t="s">
        <v>232</v>
      </c>
      <c r="C31" s="316" t="s">
        <v>561</v>
      </c>
      <c r="D31" s="315" t="s">
        <v>683</v>
      </c>
      <c r="E31" s="316"/>
      <c r="F31" s="316" t="s">
        <v>551</v>
      </c>
      <c r="G31" s="320"/>
    </row>
    <row r="32" spans="2:7" x14ac:dyDescent="0.25">
      <c r="B32" s="319" t="s">
        <v>232</v>
      </c>
      <c r="C32" s="316" t="s">
        <v>556</v>
      </c>
      <c r="D32" s="315" t="s">
        <v>684</v>
      </c>
      <c r="E32" s="316"/>
      <c r="F32" s="316" t="s">
        <v>551</v>
      </c>
      <c r="G32" s="320"/>
    </row>
    <row r="33" spans="2:7" x14ac:dyDescent="0.25">
      <c r="B33" s="319" t="s">
        <v>232</v>
      </c>
      <c r="C33" s="316" t="s">
        <v>685</v>
      </c>
      <c r="D33" s="315" t="s">
        <v>686</v>
      </c>
      <c r="E33" s="316"/>
      <c r="F33" s="316" t="s">
        <v>551</v>
      </c>
      <c r="G33" s="320"/>
    </row>
    <row r="34" spans="2:7" ht="90" x14ac:dyDescent="0.25">
      <c r="B34" s="319" t="s">
        <v>235</v>
      </c>
      <c r="C34" s="316" t="s">
        <v>556</v>
      </c>
      <c r="D34" s="315" t="s">
        <v>687</v>
      </c>
      <c r="E34" s="316" t="s">
        <v>551</v>
      </c>
      <c r="F34" s="316"/>
      <c r="G34" s="320" t="s">
        <v>671</v>
      </c>
    </row>
    <row r="35" spans="2:7" ht="120" x14ac:dyDescent="0.25">
      <c r="B35" s="319" t="s">
        <v>239</v>
      </c>
      <c r="C35" s="316" t="s">
        <v>562</v>
      </c>
      <c r="D35" s="315" t="s">
        <v>688</v>
      </c>
      <c r="E35" s="316" t="s">
        <v>551</v>
      </c>
      <c r="F35" s="316"/>
      <c r="G35" s="320" t="s">
        <v>671</v>
      </c>
    </row>
    <row r="36" spans="2:7" ht="75" x14ac:dyDescent="0.25">
      <c r="B36" s="319" t="s">
        <v>244</v>
      </c>
      <c r="C36" s="316" t="s">
        <v>559</v>
      </c>
      <c r="D36" s="315" t="s">
        <v>689</v>
      </c>
      <c r="E36" s="316" t="s">
        <v>551</v>
      </c>
      <c r="F36" s="316"/>
      <c r="G36" s="320" t="s">
        <v>671</v>
      </c>
    </row>
  </sheetData>
  <autoFilter ref="B2:F36" xr:uid="{9C8EB333-A7E8-411F-92CD-4BCA2C44A2A7}"/>
  <mergeCells count="1">
    <mergeCell ref="G3:G4"/>
  </mergeCells>
  <phoneticPr fontId="4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9"/>
  <sheetViews>
    <sheetView zoomScaleNormal="100" workbookViewId="0">
      <pane xSplit="1" ySplit="2" topLeftCell="B3" activePane="bottomRight" state="frozen"/>
      <selection pane="topRight" activeCell="C1" sqref="C1"/>
      <selection pane="bottomLeft" activeCell="A3" sqref="A3"/>
      <selection pane="bottomRight" activeCell="B3" sqref="B3"/>
    </sheetView>
  </sheetViews>
  <sheetFormatPr baseColWidth="10" defaultColWidth="11.42578125" defaultRowHeight="15" x14ac:dyDescent="0.25"/>
  <cols>
    <col min="1" max="1" width="7.85546875" style="105" bestFit="1" customWidth="1"/>
    <col min="2" max="2" width="10.85546875" style="105" bestFit="1" customWidth="1"/>
    <col min="3" max="4" width="25.85546875" style="105" customWidth="1"/>
    <col min="5" max="5" width="28.5703125" style="105" customWidth="1"/>
    <col min="6" max="6" width="86.42578125" style="105" customWidth="1"/>
    <col min="7" max="16384" width="11.42578125" style="105"/>
  </cols>
  <sheetData>
    <row r="1" spans="1:6" ht="30" customHeight="1" x14ac:dyDescent="0.25">
      <c r="A1" s="550" t="s">
        <v>697</v>
      </c>
      <c r="B1" s="551"/>
      <c r="C1" s="551"/>
      <c r="D1" s="551"/>
      <c r="E1" s="551"/>
      <c r="F1" s="551"/>
    </row>
    <row r="2" spans="1:6" ht="49.5" x14ac:dyDescent="0.25">
      <c r="A2" s="273" t="s">
        <v>698</v>
      </c>
      <c r="B2" s="273" t="s">
        <v>699</v>
      </c>
      <c r="C2" s="273" t="s">
        <v>700</v>
      </c>
      <c r="D2" s="273" t="s">
        <v>701</v>
      </c>
      <c r="E2" s="273" t="s">
        <v>702</v>
      </c>
      <c r="F2" s="273" t="s">
        <v>703</v>
      </c>
    </row>
    <row r="3" spans="1:6" ht="33" x14ac:dyDescent="0.25">
      <c r="A3" s="106">
        <v>1</v>
      </c>
      <c r="B3" s="107">
        <v>44531</v>
      </c>
      <c r="C3" s="108" t="s">
        <v>704</v>
      </c>
      <c r="D3" s="108" t="s">
        <v>705</v>
      </c>
      <c r="E3" s="108" t="s">
        <v>706</v>
      </c>
      <c r="F3" s="108" t="s">
        <v>707</v>
      </c>
    </row>
    <row r="4" spans="1:6" ht="33" x14ac:dyDescent="0.25">
      <c r="A4" s="106">
        <v>2</v>
      </c>
      <c r="B4" s="107">
        <v>44624</v>
      </c>
      <c r="C4" s="108" t="s">
        <v>704</v>
      </c>
      <c r="D4" s="108" t="s">
        <v>708</v>
      </c>
      <c r="E4" s="108" t="s">
        <v>709</v>
      </c>
      <c r="F4" s="108" t="s">
        <v>710</v>
      </c>
    </row>
    <row r="5" spans="1:6" ht="181.5" x14ac:dyDescent="0.25">
      <c r="A5" s="106">
        <v>3</v>
      </c>
      <c r="B5" s="107">
        <v>44728</v>
      </c>
      <c r="C5" s="108" t="s">
        <v>704</v>
      </c>
      <c r="D5" s="108" t="s">
        <v>708</v>
      </c>
      <c r="E5" s="108" t="s">
        <v>711</v>
      </c>
      <c r="F5" s="108" t="s">
        <v>712</v>
      </c>
    </row>
    <row r="6" spans="1:6" ht="148.5" x14ac:dyDescent="0.25">
      <c r="A6" s="106">
        <v>4</v>
      </c>
      <c r="B6" s="107">
        <v>44784</v>
      </c>
      <c r="C6" s="108" t="s">
        <v>704</v>
      </c>
      <c r="D6" s="108" t="s">
        <v>708</v>
      </c>
      <c r="E6" s="108" t="s">
        <v>713</v>
      </c>
      <c r="F6" s="108" t="s">
        <v>714</v>
      </c>
    </row>
    <row r="7" spans="1:6" ht="198" x14ac:dyDescent="0.25">
      <c r="A7" s="106">
        <v>5</v>
      </c>
      <c r="B7" s="107">
        <v>44915</v>
      </c>
      <c r="C7" s="108" t="s">
        <v>704</v>
      </c>
      <c r="D7" s="108" t="s">
        <v>708</v>
      </c>
      <c r="E7" s="108" t="s">
        <v>715</v>
      </c>
      <c r="F7" s="108" t="s">
        <v>716</v>
      </c>
    </row>
    <row r="8" spans="1:6" ht="330" x14ac:dyDescent="0.25">
      <c r="A8" s="106">
        <v>6</v>
      </c>
      <c r="B8" s="107">
        <v>45166</v>
      </c>
      <c r="C8" s="108" t="s">
        <v>717</v>
      </c>
      <c r="D8" s="108" t="s">
        <v>718</v>
      </c>
      <c r="E8" s="108" t="s">
        <v>719</v>
      </c>
      <c r="F8" s="308" t="s">
        <v>720</v>
      </c>
    </row>
    <row r="9" spans="1:6" ht="214.5" x14ac:dyDescent="0.25">
      <c r="A9" s="106">
        <v>7</v>
      </c>
      <c r="B9" s="107">
        <v>45380</v>
      </c>
      <c r="C9" s="108" t="s">
        <v>717</v>
      </c>
      <c r="D9" s="108" t="s">
        <v>777</v>
      </c>
      <c r="E9" s="108" t="s">
        <v>778</v>
      </c>
      <c r="F9" s="108" t="s">
        <v>779</v>
      </c>
    </row>
  </sheetData>
  <mergeCells count="1">
    <mergeCell ref="A1:F1"/>
  </mergeCells>
  <phoneticPr fontId="43"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dimension ref="B2:R41"/>
  <sheetViews>
    <sheetView topLeftCell="O1" workbookViewId="0">
      <selection activeCell="R34" sqref="R34"/>
    </sheetView>
  </sheetViews>
  <sheetFormatPr baseColWidth="10" defaultColWidth="11.42578125" defaultRowHeight="16.5" x14ac:dyDescent="0.25"/>
  <cols>
    <col min="1" max="1" width="2.7109375" style="17" customWidth="1"/>
    <col min="2" max="2" width="17.85546875" style="17" bestFit="1" customWidth="1"/>
    <col min="3" max="3" width="12.28515625" style="17" bestFit="1" customWidth="1"/>
    <col min="4" max="4" width="10.28515625" style="17" bestFit="1" customWidth="1"/>
    <col min="5" max="5" width="17.28515625" style="1" bestFit="1" customWidth="1"/>
    <col min="6" max="6" width="18" style="1" bestFit="1" customWidth="1"/>
    <col min="7" max="7" width="3.28515625" style="17" customWidth="1"/>
    <col min="8" max="8" width="10.28515625" style="17" bestFit="1" customWidth="1"/>
    <col min="9" max="9" width="10.28515625" style="17" customWidth="1"/>
    <col min="10" max="13" width="13.7109375" style="17" customWidth="1"/>
    <col min="14" max="14" width="16.7109375" style="17" bestFit="1" customWidth="1"/>
    <col min="15" max="15" width="2.7109375" style="17" bestFit="1" customWidth="1"/>
    <col min="16" max="16" width="13.28515625" style="17" customWidth="1"/>
    <col min="17" max="18" width="64.7109375" style="17" customWidth="1"/>
    <col min="19" max="16384" width="11.42578125" style="17"/>
  </cols>
  <sheetData>
    <row r="2" spans="2:14" x14ac:dyDescent="0.25">
      <c r="B2" s="46" t="s">
        <v>721</v>
      </c>
      <c r="C2" s="46" t="s">
        <v>398</v>
      </c>
      <c r="D2" s="46" t="s">
        <v>414</v>
      </c>
      <c r="E2" s="46" t="s">
        <v>722</v>
      </c>
      <c r="F2" s="46" t="s">
        <v>723</v>
      </c>
      <c r="I2" s="552" t="s">
        <v>724</v>
      </c>
      <c r="J2" s="552"/>
      <c r="K2" s="552"/>
      <c r="L2" s="552"/>
      <c r="M2" s="552"/>
      <c r="N2" s="552"/>
    </row>
    <row r="3" spans="2:14" x14ac:dyDescent="0.25">
      <c r="B3" s="47" t="str">
        <f t="shared" ref="B3:B27" si="0">CONCATENATE(C3,D3)</f>
        <v>Muy AltaCatastrófico</v>
      </c>
      <c r="C3" s="48" t="s">
        <v>604</v>
      </c>
      <c r="D3" s="48" t="s">
        <v>627</v>
      </c>
      <c r="E3" s="49" t="s">
        <v>566</v>
      </c>
      <c r="F3" s="49">
        <v>25</v>
      </c>
      <c r="I3" s="50" t="s">
        <v>725</v>
      </c>
      <c r="J3" s="51">
        <v>12</v>
      </c>
      <c r="K3" s="51">
        <v>14</v>
      </c>
      <c r="L3" s="51">
        <v>18</v>
      </c>
      <c r="M3" s="51">
        <v>20</v>
      </c>
      <c r="N3" s="49">
        <v>25</v>
      </c>
    </row>
    <row r="4" spans="2:14" x14ac:dyDescent="0.25">
      <c r="B4" s="47" t="str">
        <f t="shared" si="0"/>
        <v>AltaCatastrófico</v>
      </c>
      <c r="C4" s="48" t="s">
        <v>602</v>
      </c>
      <c r="D4" s="48" t="s">
        <v>627</v>
      </c>
      <c r="E4" s="49" t="s">
        <v>566</v>
      </c>
      <c r="F4" s="49">
        <v>24</v>
      </c>
      <c r="I4" s="52" t="s">
        <v>726</v>
      </c>
      <c r="J4" s="53">
        <v>7</v>
      </c>
      <c r="K4" s="53">
        <v>9</v>
      </c>
      <c r="L4" s="51">
        <v>15</v>
      </c>
      <c r="M4" s="51">
        <v>19</v>
      </c>
      <c r="N4" s="49">
        <v>24</v>
      </c>
    </row>
    <row r="5" spans="2:14" x14ac:dyDescent="0.25">
      <c r="B5" s="47" t="str">
        <f t="shared" si="0"/>
        <v>MediaCatastrófico</v>
      </c>
      <c r="C5" s="48" t="s">
        <v>600</v>
      </c>
      <c r="D5" s="48" t="s">
        <v>627</v>
      </c>
      <c r="E5" s="49" t="s">
        <v>566</v>
      </c>
      <c r="F5" s="49">
        <v>23</v>
      </c>
      <c r="I5" s="54" t="s">
        <v>727</v>
      </c>
      <c r="J5" s="53">
        <v>4</v>
      </c>
      <c r="K5" s="53">
        <v>6</v>
      </c>
      <c r="L5" s="53">
        <v>11</v>
      </c>
      <c r="M5" s="51">
        <v>17</v>
      </c>
      <c r="N5" s="49">
        <v>23</v>
      </c>
    </row>
    <row r="6" spans="2:14" x14ac:dyDescent="0.25">
      <c r="B6" s="47" t="str">
        <f t="shared" si="0"/>
        <v>BajaCatastrófico</v>
      </c>
      <c r="C6" s="48" t="s">
        <v>598</v>
      </c>
      <c r="D6" s="48" t="s">
        <v>627</v>
      </c>
      <c r="E6" s="49" t="s">
        <v>566</v>
      </c>
      <c r="F6" s="49">
        <v>22</v>
      </c>
      <c r="I6" s="55" t="s">
        <v>728</v>
      </c>
      <c r="J6" s="56">
        <v>2</v>
      </c>
      <c r="K6" s="53">
        <v>5</v>
      </c>
      <c r="L6" s="53">
        <v>10</v>
      </c>
      <c r="M6" s="51">
        <v>16</v>
      </c>
      <c r="N6" s="49">
        <v>22</v>
      </c>
    </row>
    <row r="7" spans="2:14" x14ac:dyDescent="0.25">
      <c r="B7" s="47" t="str">
        <f t="shared" si="0"/>
        <v>Muy BajaCatastrófico</v>
      </c>
      <c r="C7" s="48" t="s">
        <v>594</v>
      </c>
      <c r="D7" s="48" t="s">
        <v>627</v>
      </c>
      <c r="E7" s="49" t="s">
        <v>566</v>
      </c>
      <c r="F7" s="49">
        <v>21</v>
      </c>
      <c r="I7" s="57" t="s">
        <v>729</v>
      </c>
      <c r="J7" s="56">
        <v>1</v>
      </c>
      <c r="K7" s="56">
        <v>3</v>
      </c>
      <c r="L7" s="53">
        <v>8</v>
      </c>
      <c r="M7" s="51">
        <v>13</v>
      </c>
      <c r="N7" s="49">
        <v>21</v>
      </c>
    </row>
    <row r="8" spans="2:14" x14ac:dyDescent="0.25">
      <c r="B8" s="47" t="str">
        <f t="shared" si="0"/>
        <v>Muy AltaMayor</v>
      </c>
      <c r="C8" s="48" t="s">
        <v>604</v>
      </c>
      <c r="D8" s="48" t="s">
        <v>624</v>
      </c>
      <c r="E8" s="51" t="s">
        <v>568</v>
      </c>
      <c r="F8" s="51">
        <v>20</v>
      </c>
      <c r="I8" s="58"/>
      <c r="J8" s="57" t="s">
        <v>730</v>
      </c>
      <c r="K8" s="55" t="s">
        <v>731</v>
      </c>
      <c r="L8" s="54" t="s">
        <v>732</v>
      </c>
      <c r="M8" s="52" t="s">
        <v>733</v>
      </c>
      <c r="N8" s="50" t="s">
        <v>734</v>
      </c>
    </row>
    <row r="9" spans="2:14" x14ac:dyDescent="0.25">
      <c r="B9" s="47" t="str">
        <f t="shared" si="0"/>
        <v>AltaMayor</v>
      </c>
      <c r="C9" s="48" t="s">
        <v>602</v>
      </c>
      <c r="D9" s="48" t="s">
        <v>624</v>
      </c>
      <c r="E9" s="51" t="s">
        <v>568</v>
      </c>
      <c r="F9" s="51">
        <v>19</v>
      </c>
    </row>
    <row r="10" spans="2:14" x14ac:dyDescent="0.25">
      <c r="B10" s="47" t="str">
        <f t="shared" si="0"/>
        <v>Muy AltaModerado</v>
      </c>
      <c r="C10" s="48" t="s">
        <v>604</v>
      </c>
      <c r="D10" s="48" t="s">
        <v>570</v>
      </c>
      <c r="E10" s="51" t="s">
        <v>568</v>
      </c>
      <c r="F10" s="51">
        <v>18</v>
      </c>
      <c r="I10" s="552" t="s">
        <v>735</v>
      </c>
      <c r="J10" s="552"/>
      <c r="K10" s="552"/>
      <c r="L10" s="552"/>
      <c r="M10" s="552"/>
      <c r="N10" s="552"/>
    </row>
    <row r="11" spans="2:14" x14ac:dyDescent="0.25">
      <c r="B11" s="47" t="str">
        <f t="shared" si="0"/>
        <v>MediaMayor</v>
      </c>
      <c r="C11" s="48" t="s">
        <v>600</v>
      </c>
      <c r="D11" s="48" t="s">
        <v>624</v>
      </c>
      <c r="E11" s="51" t="s">
        <v>568</v>
      </c>
      <c r="F11" s="51">
        <v>17</v>
      </c>
      <c r="H11" s="50" t="s">
        <v>725</v>
      </c>
      <c r="I11" s="59">
        <v>30</v>
      </c>
      <c r="J11" s="60">
        <f t="shared" ref="J11:N15" si="1">$I11*J$16</f>
        <v>90</v>
      </c>
      <c r="K11" s="60">
        <f t="shared" si="1"/>
        <v>120</v>
      </c>
      <c r="L11" s="60">
        <f t="shared" si="1"/>
        <v>240</v>
      </c>
      <c r="M11" s="60">
        <f t="shared" si="1"/>
        <v>480</v>
      </c>
      <c r="N11" s="61">
        <f t="shared" si="1"/>
        <v>2100</v>
      </c>
    </row>
    <row r="12" spans="2:14" x14ac:dyDescent="0.25">
      <c r="B12" s="47" t="str">
        <f t="shared" si="0"/>
        <v>BajaMayor</v>
      </c>
      <c r="C12" s="48" t="s">
        <v>598</v>
      </c>
      <c r="D12" s="48" t="s">
        <v>624</v>
      </c>
      <c r="E12" s="51" t="s">
        <v>568</v>
      </c>
      <c r="F12" s="51">
        <v>16</v>
      </c>
      <c r="H12" s="52" t="s">
        <v>726</v>
      </c>
      <c r="I12" s="59">
        <v>17</v>
      </c>
      <c r="J12" s="62">
        <f t="shared" si="1"/>
        <v>51</v>
      </c>
      <c r="K12" s="62">
        <f t="shared" si="1"/>
        <v>68</v>
      </c>
      <c r="L12" s="60">
        <f t="shared" si="1"/>
        <v>136</v>
      </c>
      <c r="M12" s="60">
        <f t="shared" si="1"/>
        <v>272</v>
      </c>
      <c r="N12" s="61">
        <f t="shared" si="1"/>
        <v>1190</v>
      </c>
    </row>
    <row r="13" spans="2:14" x14ac:dyDescent="0.25">
      <c r="B13" s="47" t="str">
        <f t="shared" si="0"/>
        <v>AltaModerado</v>
      </c>
      <c r="C13" s="48" t="s">
        <v>602</v>
      </c>
      <c r="D13" s="48" t="s">
        <v>570</v>
      </c>
      <c r="E13" s="51" t="s">
        <v>568</v>
      </c>
      <c r="F13" s="51">
        <v>15</v>
      </c>
      <c r="H13" s="54" t="s">
        <v>727</v>
      </c>
      <c r="I13" s="59">
        <v>11</v>
      </c>
      <c r="J13" s="62">
        <f t="shared" si="1"/>
        <v>33</v>
      </c>
      <c r="K13" s="62">
        <f t="shared" si="1"/>
        <v>44</v>
      </c>
      <c r="L13" s="62">
        <f t="shared" si="1"/>
        <v>88</v>
      </c>
      <c r="M13" s="60">
        <f t="shared" si="1"/>
        <v>176</v>
      </c>
      <c r="N13" s="61">
        <f t="shared" si="1"/>
        <v>770</v>
      </c>
    </row>
    <row r="14" spans="2:14" x14ac:dyDescent="0.25">
      <c r="B14" s="47" t="str">
        <f t="shared" si="0"/>
        <v>Muy AltaMenor</v>
      </c>
      <c r="C14" s="48" t="s">
        <v>604</v>
      </c>
      <c r="D14" s="48" t="s">
        <v>621</v>
      </c>
      <c r="E14" s="51" t="s">
        <v>568</v>
      </c>
      <c r="F14" s="51">
        <v>14</v>
      </c>
      <c r="H14" s="55" t="s">
        <v>728</v>
      </c>
      <c r="I14" s="59">
        <v>9</v>
      </c>
      <c r="J14" s="63">
        <f t="shared" si="1"/>
        <v>27</v>
      </c>
      <c r="K14" s="62">
        <f t="shared" si="1"/>
        <v>36</v>
      </c>
      <c r="L14" s="62">
        <f t="shared" si="1"/>
        <v>72</v>
      </c>
      <c r="M14" s="60">
        <f t="shared" si="1"/>
        <v>144</v>
      </c>
      <c r="N14" s="61">
        <f t="shared" si="1"/>
        <v>630</v>
      </c>
    </row>
    <row r="15" spans="2:14" x14ac:dyDescent="0.25">
      <c r="B15" s="47" t="str">
        <f t="shared" si="0"/>
        <v>Muy BajaMayor</v>
      </c>
      <c r="C15" s="48" t="s">
        <v>594</v>
      </c>
      <c r="D15" s="48" t="s">
        <v>624</v>
      </c>
      <c r="E15" s="51" t="s">
        <v>568</v>
      </c>
      <c r="F15" s="51">
        <v>13</v>
      </c>
      <c r="H15" s="57" t="s">
        <v>729</v>
      </c>
      <c r="I15" s="64">
        <v>7</v>
      </c>
      <c r="J15" s="63">
        <f t="shared" si="1"/>
        <v>21</v>
      </c>
      <c r="K15" s="63">
        <f t="shared" si="1"/>
        <v>28</v>
      </c>
      <c r="L15" s="62">
        <f t="shared" si="1"/>
        <v>56</v>
      </c>
      <c r="M15" s="60">
        <f t="shared" si="1"/>
        <v>112</v>
      </c>
      <c r="N15" s="61">
        <f t="shared" si="1"/>
        <v>490</v>
      </c>
    </row>
    <row r="16" spans="2:14" x14ac:dyDescent="0.25">
      <c r="B16" s="47" t="str">
        <f t="shared" si="0"/>
        <v>Muy AltaLeve</v>
      </c>
      <c r="C16" s="48" t="s">
        <v>604</v>
      </c>
      <c r="D16" s="48" t="s">
        <v>618</v>
      </c>
      <c r="E16" s="51" t="s">
        <v>568</v>
      </c>
      <c r="F16" s="51">
        <v>12</v>
      </c>
      <c r="H16" s="65" t="s">
        <v>398</v>
      </c>
      <c r="I16" s="66"/>
      <c r="J16" s="64">
        <v>3</v>
      </c>
      <c r="K16" s="59">
        <v>4</v>
      </c>
      <c r="L16" s="59">
        <v>8</v>
      </c>
      <c r="M16" s="59">
        <v>16</v>
      </c>
      <c r="N16" s="59">
        <v>70</v>
      </c>
    </row>
    <row r="17" spans="2:18" x14ac:dyDescent="0.25">
      <c r="B17" s="47" t="str">
        <f t="shared" si="0"/>
        <v>MediaModerado</v>
      </c>
      <c r="C17" s="48" t="s">
        <v>600</v>
      </c>
      <c r="D17" s="48" t="s">
        <v>570</v>
      </c>
      <c r="E17" s="53" t="s">
        <v>570</v>
      </c>
      <c r="F17" s="53">
        <v>11</v>
      </c>
      <c r="I17" s="65" t="s">
        <v>414</v>
      </c>
      <c r="J17" s="57" t="s">
        <v>730</v>
      </c>
      <c r="K17" s="55" t="s">
        <v>731</v>
      </c>
      <c r="L17" s="54" t="s">
        <v>732</v>
      </c>
      <c r="M17" s="52" t="s">
        <v>733</v>
      </c>
      <c r="N17" s="50" t="s">
        <v>734</v>
      </c>
    </row>
    <row r="18" spans="2:18" x14ac:dyDescent="0.25">
      <c r="B18" s="47" t="str">
        <f t="shared" si="0"/>
        <v>BajaModerado</v>
      </c>
      <c r="C18" s="48" t="s">
        <v>598</v>
      </c>
      <c r="D18" s="48" t="s">
        <v>570</v>
      </c>
      <c r="E18" s="53" t="s">
        <v>570</v>
      </c>
      <c r="F18" s="53">
        <v>10</v>
      </c>
    </row>
    <row r="19" spans="2:18" x14ac:dyDescent="0.2">
      <c r="B19" s="47" t="str">
        <f t="shared" si="0"/>
        <v>AltaMenor</v>
      </c>
      <c r="C19" s="48" t="s">
        <v>602</v>
      </c>
      <c r="D19" s="48" t="s">
        <v>621</v>
      </c>
      <c r="E19" s="53" t="s">
        <v>570</v>
      </c>
      <c r="F19" s="53">
        <v>9</v>
      </c>
      <c r="L19" s="67" t="s">
        <v>736</v>
      </c>
      <c r="M19" s="67" t="s">
        <v>737</v>
      </c>
      <c r="N19" s="67" t="s">
        <v>738</v>
      </c>
    </row>
    <row r="20" spans="2:18" x14ac:dyDescent="0.2">
      <c r="B20" s="47" t="str">
        <f t="shared" si="0"/>
        <v>Muy BajaModerado</v>
      </c>
      <c r="C20" s="48" t="s">
        <v>594</v>
      </c>
      <c r="D20" s="48" t="s">
        <v>570</v>
      </c>
      <c r="E20" s="53" t="s">
        <v>570</v>
      </c>
      <c r="F20" s="53">
        <v>8</v>
      </c>
      <c r="L20" s="68">
        <v>21</v>
      </c>
      <c r="M20" s="69">
        <v>28</v>
      </c>
      <c r="N20" s="70" t="s">
        <v>739</v>
      </c>
    </row>
    <row r="21" spans="2:18" x14ac:dyDescent="0.2">
      <c r="B21" s="47" t="str">
        <f t="shared" si="0"/>
        <v>AltaLeve</v>
      </c>
      <c r="C21" s="48" t="s">
        <v>602</v>
      </c>
      <c r="D21" s="48" t="s">
        <v>618</v>
      </c>
      <c r="E21" s="53" t="s">
        <v>570</v>
      </c>
      <c r="F21" s="53">
        <v>7</v>
      </c>
      <c r="L21" s="68">
        <v>33</v>
      </c>
      <c r="M21" s="69">
        <v>88</v>
      </c>
      <c r="N21" s="71" t="s">
        <v>732</v>
      </c>
    </row>
    <row r="22" spans="2:18" x14ac:dyDescent="0.2">
      <c r="B22" s="47" t="str">
        <f t="shared" si="0"/>
        <v>MediaMenor</v>
      </c>
      <c r="C22" s="48" t="s">
        <v>600</v>
      </c>
      <c r="D22" s="48" t="s">
        <v>621</v>
      </c>
      <c r="E22" s="53" t="s">
        <v>570</v>
      </c>
      <c r="F22" s="53">
        <v>6</v>
      </c>
      <c r="L22" s="68">
        <v>90</v>
      </c>
      <c r="M22" s="69">
        <v>480</v>
      </c>
      <c r="N22" s="72" t="s">
        <v>740</v>
      </c>
    </row>
    <row r="23" spans="2:18" x14ac:dyDescent="0.2">
      <c r="B23" s="47" t="str">
        <f t="shared" si="0"/>
        <v>BajaMenor</v>
      </c>
      <c r="C23" s="48" t="s">
        <v>598</v>
      </c>
      <c r="D23" s="48" t="s">
        <v>621</v>
      </c>
      <c r="E23" s="53" t="s">
        <v>570</v>
      </c>
      <c r="F23" s="53">
        <v>5</v>
      </c>
      <c r="L23" s="69">
        <v>490</v>
      </c>
      <c r="M23" s="69">
        <v>2100</v>
      </c>
      <c r="N23" s="73" t="s">
        <v>741</v>
      </c>
    </row>
    <row r="24" spans="2:18" ht="25.5" x14ac:dyDescent="0.25">
      <c r="B24" s="47" t="str">
        <f t="shared" si="0"/>
        <v>MediaLeve</v>
      </c>
      <c r="C24" s="48" t="s">
        <v>600</v>
      </c>
      <c r="D24" s="48" t="s">
        <v>618</v>
      </c>
      <c r="E24" s="53" t="s">
        <v>570</v>
      </c>
      <c r="F24" s="53">
        <v>4</v>
      </c>
      <c r="H24" s="74" t="s">
        <v>60</v>
      </c>
      <c r="I24" s="74" t="s">
        <v>66</v>
      </c>
    </row>
    <row r="25" spans="2:18" x14ac:dyDescent="0.25">
      <c r="B25" s="47" t="str">
        <f t="shared" si="0"/>
        <v>Muy BajaMenor</v>
      </c>
      <c r="C25" s="48" t="s">
        <v>594</v>
      </c>
      <c r="D25" s="48" t="s">
        <v>621</v>
      </c>
      <c r="E25" s="56" t="s">
        <v>572</v>
      </c>
      <c r="F25" s="56">
        <v>3</v>
      </c>
      <c r="H25" s="75" t="s">
        <v>264</v>
      </c>
      <c r="I25" s="75" t="s">
        <v>398</v>
      </c>
    </row>
    <row r="26" spans="2:18" x14ac:dyDescent="0.25">
      <c r="B26" s="47" t="str">
        <f t="shared" si="0"/>
        <v>BajaLeve</v>
      </c>
      <c r="C26" s="48" t="s">
        <v>598</v>
      </c>
      <c r="D26" s="48" t="s">
        <v>618</v>
      </c>
      <c r="E26" s="56" t="s">
        <v>572</v>
      </c>
      <c r="F26" s="56">
        <v>2</v>
      </c>
      <c r="H26" s="75" t="s">
        <v>280</v>
      </c>
      <c r="I26" s="75" t="s">
        <v>398</v>
      </c>
    </row>
    <row r="27" spans="2:18" x14ac:dyDescent="0.25">
      <c r="B27" s="47" t="str">
        <f t="shared" si="0"/>
        <v>Muy BajaLeve</v>
      </c>
      <c r="C27" s="48" t="s">
        <v>594</v>
      </c>
      <c r="D27" s="48" t="s">
        <v>618</v>
      </c>
      <c r="E27" s="56" t="s">
        <v>572</v>
      </c>
      <c r="F27" s="56">
        <v>1</v>
      </c>
      <c r="H27" s="75" t="s">
        <v>286</v>
      </c>
      <c r="I27" s="75" t="s">
        <v>414</v>
      </c>
    </row>
    <row r="28" spans="2:18" x14ac:dyDescent="0.25">
      <c r="P28" s="46" t="s">
        <v>742</v>
      </c>
      <c r="Q28" s="46" t="s">
        <v>743</v>
      </c>
      <c r="R28" s="46" t="s">
        <v>744</v>
      </c>
    </row>
    <row r="29" spans="2:18" ht="114.75" x14ac:dyDescent="0.25">
      <c r="O29" s="76">
        <v>1</v>
      </c>
      <c r="P29" s="103" t="s">
        <v>159</v>
      </c>
      <c r="Q29" s="103" t="s">
        <v>745</v>
      </c>
      <c r="R29" s="103" t="s">
        <v>746</v>
      </c>
    </row>
    <row r="30" spans="2:18" ht="153" x14ac:dyDescent="0.25">
      <c r="O30" s="76">
        <v>2</v>
      </c>
      <c r="P30" s="103" t="s">
        <v>634</v>
      </c>
      <c r="Q30" s="103" t="s">
        <v>747</v>
      </c>
      <c r="R30" s="103" t="s">
        <v>748</v>
      </c>
    </row>
    <row r="31" spans="2:18" ht="140.25" x14ac:dyDescent="0.25">
      <c r="O31" s="76">
        <v>3</v>
      </c>
      <c r="P31" s="103" t="s">
        <v>196</v>
      </c>
      <c r="Q31" s="103" t="s">
        <v>749</v>
      </c>
      <c r="R31" s="103" t="s">
        <v>750</v>
      </c>
    </row>
    <row r="32" spans="2:18" ht="165.75" x14ac:dyDescent="0.25">
      <c r="O32" s="76">
        <v>4</v>
      </c>
      <c r="P32" s="103" t="s">
        <v>181</v>
      </c>
      <c r="Q32" s="103" t="s">
        <v>751</v>
      </c>
      <c r="R32" s="103" t="s">
        <v>752</v>
      </c>
    </row>
    <row r="33" spans="15:18" ht="127.5" x14ac:dyDescent="0.25">
      <c r="O33" s="76">
        <v>5</v>
      </c>
      <c r="P33" s="103" t="s">
        <v>176</v>
      </c>
      <c r="Q33" s="103" t="s">
        <v>753</v>
      </c>
      <c r="R33" s="103" t="s">
        <v>754</v>
      </c>
    </row>
    <row r="34" spans="15:18" ht="293.25" x14ac:dyDescent="0.25">
      <c r="O34" s="76">
        <v>6</v>
      </c>
      <c r="P34" s="103" t="s">
        <v>191</v>
      </c>
      <c r="Q34" s="103" t="s">
        <v>755</v>
      </c>
      <c r="R34" s="103" t="s">
        <v>756</v>
      </c>
    </row>
    <row r="35" spans="15:18" ht="127.5" x14ac:dyDescent="0.25">
      <c r="O35" s="76">
        <v>7</v>
      </c>
      <c r="P35" s="103" t="s">
        <v>171</v>
      </c>
      <c r="Q35" s="103" t="s">
        <v>757</v>
      </c>
      <c r="R35" s="103" t="s">
        <v>758</v>
      </c>
    </row>
    <row r="36" spans="15:18" ht="191.25" x14ac:dyDescent="0.25">
      <c r="O36" s="76">
        <v>8</v>
      </c>
      <c r="P36" s="103" t="s">
        <v>152</v>
      </c>
      <c r="Q36" s="103" t="s">
        <v>759</v>
      </c>
      <c r="R36" s="103" t="s">
        <v>760</v>
      </c>
    </row>
    <row r="37" spans="15:18" ht="63.75" x14ac:dyDescent="0.25">
      <c r="O37" s="76">
        <v>9</v>
      </c>
      <c r="P37" s="103" t="s">
        <v>144</v>
      </c>
      <c r="Q37" s="103" t="s">
        <v>761</v>
      </c>
      <c r="R37" s="103" t="s">
        <v>762</v>
      </c>
    </row>
    <row r="38" spans="15:18" ht="114.75" x14ac:dyDescent="0.25">
      <c r="O38" s="76">
        <v>10</v>
      </c>
      <c r="P38" s="103" t="s">
        <v>221</v>
      </c>
      <c r="Q38" s="103" t="s">
        <v>763</v>
      </c>
      <c r="R38" s="103" t="s">
        <v>764</v>
      </c>
    </row>
    <row r="39" spans="15:18" ht="102" x14ac:dyDescent="0.25">
      <c r="O39" s="76">
        <v>11</v>
      </c>
      <c r="P39" s="103" t="s">
        <v>215</v>
      </c>
      <c r="Q39" s="103" t="s">
        <v>765</v>
      </c>
      <c r="R39" s="103" t="s">
        <v>766</v>
      </c>
    </row>
    <row r="40" spans="15:18" ht="76.5" x14ac:dyDescent="0.25">
      <c r="O40" s="76">
        <v>12</v>
      </c>
      <c r="P40" s="103" t="s">
        <v>186</v>
      </c>
      <c r="Q40" s="104" t="s">
        <v>767</v>
      </c>
      <c r="R40" s="103" t="s">
        <v>768</v>
      </c>
    </row>
    <row r="41" spans="15:18" ht="63.75" x14ac:dyDescent="0.25">
      <c r="O41" s="76">
        <v>13</v>
      </c>
      <c r="P41" s="103" t="s">
        <v>206</v>
      </c>
      <c r="Q41" s="104" t="s">
        <v>769</v>
      </c>
      <c r="R41" s="103" t="s">
        <v>770</v>
      </c>
    </row>
  </sheetData>
  <sortState xmlns:xlrd2="http://schemas.microsoft.com/office/spreadsheetml/2017/richdata2" ref="B3:F27">
    <sortCondition descending="1" ref="F3:F27"/>
  </sortState>
  <mergeCells count="2">
    <mergeCell ref="I2:N2"/>
    <mergeCell ref="I10:N1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BC112"/>
  <sheetViews>
    <sheetView topLeftCell="A5" zoomScale="85" zoomScaleNormal="85" workbookViewId="0">
      <pane xSplit="3" ySplit="1" topLeftCell="D6" activePane="bottomRight" state="frozen"/>
      <selection pane="topRight" activeCell="D5" sqref="D5"/>
      <selection pane="bottomLeft" activeCell="A6" sqref="A6"/>
      <selection pane="bottomRight" activeCell="D5" sqref="D5"/>
    </sheetView>
  </sheetViews>
  <sheetFormatPr baseColWidth="10" defaultColWidth="11.42578125" defaultRowHeight="16.5" x14ac:dyDescent="0.25"/>
  <cols>
    <col min="1" max="1" width="5.28515625" style="77" customWidth="1"/>
    <col min="2" max="2" width="21.42578125" style="77" customWidth="1"/>
    <col min="3" max="3" width="18.85546875" style="77" bestFit="1" customWidth="1"/>
    <col min="4" max="28" width="9.140625" style="77" customWidth="1"/>
    <col min="29" max="29" width="12.140625" style="77" bestFit="1" customWidth="1"/>
    <col min="30" max="47" width="9.140625" style="77" customWidth="1"/>
    <col min="48" max="48" width="9.140625" style="79" customWidth="1"/>
    <col min="49" max="54" width="9.140625" style="77" customWidth="1"/>
    <col min="55" max="16384" width="11.42578125" style="77"/>
  </cols>
  <sheetData>
    <row r="4" spans="1:55" x14ac:dyDescent="0.25">
      <c r="B4" s="78" t="s">
        <v>771</v>
      </c>
    </row>
    <row r="5" spans="1:55" x14ac:dyDescent="0.25">
      <c r="B5" s="80" t="s">
        <v>11</v>
      </c>
      <c r="C5" s="80" t="s">
        <v>772</v>
      </c>
      <c r="D5" s="22">
        <v>1</v>
      </c>
      <c r="E5" s="22">
        <v>2</v>
      </c>
      <c r="F5" s="22">
        <v>3</v>
      </c>
      <c r="G5" s="21">
        <v>4</v>
      </c>
      <c r="H5" s="21">
        <v>5</v>
      </c>
      <c r="I5" s="21">
        <v>6</v>
      </c>
      <c r="J5" s="21">
        <v>7</v>
      </c>
      <c r="K5" s="21">
        <v>8</v>
      </c>
      <c r="L5" s="21">
        <v>9</v>
      </c>
      <c r="M5" s="21">
        <v>10</v>
      </c>
      <c r="N5" s="21">
        <v>11</v>
      </c>
      <c r="O5" s="19">
        <v>12</v>
      </c>
      <c r="P5" s="19">
        <v>13</v>
      </c>
      <c r="Q5" s="19">
        <v>14</v>
      </c>
      <c r="R5" s="19">
        <v>15</v>
      </c>
      <c r="S5" s="19">
        <v>16</v>
      </c>
      <c r="T5" s="19">
        <v>17</v>
      </c>
      <c r="U5" s="19">
        <v>18</v>
      </c>
      <c r="V5" s="19">
        <v>19</v>
      </c>
      <c r="W5" s="19">
        <v>20</v>
      </c>
      <c r="X5" s="20">
        <v>21</v>
      </c>
      <c r="Y5" s="20">
        <v>22</v>
      </c>
      <c r="Z5" s="20">
        <v>23</v>
      </c>
      <c r="AA5" s="20">
        <v>24</v>
      </c>
      <c r="AB5" s="20">
        <v>25</v>
      </c>
      <c r="AC5" s="80" t="s">
        <v>773</v>
      </c>
      <c r="AD5" s="22">
        <v>1</v>
      </c>
      <c r="AE5" s="22">
        <v>2</v>
      </c>
      <c r="AF5" s="22">
        <v>3</v>
      </c>
      <c r="AG5" s="21">
        <v>4</v>
      </c>
      <c r="AH5" s="21">
        <v>5</v>
      </c>
      <c r="AI5" s="21">
        <v>6</v>
      </c>
      <c r="AJ5" s="21">
        <v>7</v>
      </c>
      <c r="AK5" s="21">
        <v>8</v>
      </c>
      <c r="AL5" s="21">
        <v>9</v>
      </c>
      <c r="AM5" s="21">
        <v>10</v>
      </c>
      <c r="AN5" s="21">
        <v>11</v>
      </c>
      <c r="AO5" s="19">
        <v>12</v>
      </c>
      <c r="AP5" s="19">
        <v>13</v>
      </c>
      <c r="AQ5" s="19">
        <v>14</v>
      </c>
      <c r="AR5" s="19">
        <v>15</v>
      </c>
      <c r="AS5" s="19">
        <v>16</v>
      </c>
      <c r="AT5" s="19">
        <v>17</v>
      </c>
      <c r="AU5" s="19">
        <v>18</v>
      </c>
      <c r="AV5" s="19">
        <v>19</v>
      </c>
      <c r="AW5" s="19">
        <v>20</v>
      </c>
      <c r="AX5" s="20">
        <v>21</v>
      </c>
      <c r="AY5" s="20">
        <v>22</v>
      </c>
      <c r="AZ5" s="20">
        <v>23</v>
      </c>
      <c r="BA5" s="20">
        <v>24</v>
      </c>
      <c r="BB5" s="20">
        <v>25</v>
      </c>
    </row>
    <row r="6" spans="1:55" x14ac:dyDescent="0.25">
      <c r="A6" s="77">
        <v>6</v>
      </c>
      <c r="B6" s="81" t="str">
        <f>'1.MapaRiesgos'!B6</f>
        <v>Adquisiciones</v>
      </c>
      <c r="C6" s="80" t="str">
        <f>'1.MapaRiesgos'!C6&amp;"-i"</f>
        <v>ADQ-O1-i</v>
      </c>
      <c r="D6" s="82" t="str">
        <f>IF('1.MapaRiesgos'!$Q6=D$5,$C6&amp;" ","")</f>
        <v/>
      </c>
      <c r="E6" s="82" t="str">
        <f>IF('1.MapaRiesgos'!$Q6=E$5,$C6&amp;" ","")</f>
        <v/>
      </c>
      <c r="F6" s="82" t="str">
        <f>IF('1.MapaRiesgos'!$Q6=F$5,$C6&amp;" ","")</f>
        <v/>
      </c>
      <c r="G6" s="83" t="str">
        <f>IF('1.MapaRiesgos'!$Q6=G$5,$C6&amp;" ","")</f>
        <v/>
      </c>
      <c r="H6" s="83" t="str">
        <f>IF('1.MapaRiesgos'!$Q6=H$5,$C6&amp;" ","")</f>
        <v/>
      </c>
      <c r="I6" s="83" t="str">
        <f>IF('1.MapaRiesgos'!$Q6=I$5,$C6&amp;" ","")</f>
        <v/>
      </c>
      <c r="J6" s="83" t="str">
        <f>IF('1.MapaRiesgos'!$Q6=J$5,$C6&amp;" ","")</f>
        <v/>
      </c>
      <c r="K6" s="83" t="str">
        <f>IF('1.MapaRiesgos'!$Q6=K$5,$C6&amp;" ","")</f>
        <v/>
      </c>
      <c r="L6" s="83" t="str">
        <f>IF('1.MapaRiesgos'!$Q6=L$5,$C6&amp;" ","")</f>
        <v/>
      </c>
      <c r="M6" s="83" t="str">
        <f>IF('1.MapaRiesgos'!$Q6=M$5,$C6&amp;" ","")</f>
        <v/>
      </c>
      <c r="N6" s="83" t="str">
        <f>IF('1.MapaRiesgos'!$Q6=N$5,$C6&amp;" ","")</f>
        <v xml:space="preserve">ADQ-O1-i </v>
      </c>
      <c r="O6" s="84" t="str">
        <f>IF('1.MapaRiesgos'!$Q6=O$5,$C6&amp;" ","")</f>
        <v/>
      </c>
      <c r="P6" s="84" t="str">
        <f>IF('1.MapaRiesgos'!$Q6=P$5,$C6&amp;" ","")</f>
        <v/>
      </c>
      <c r="Q6" s="84" t="str">
        <f>IF('1.MapaRiesgos'!$Q6=Q$5,$C6&amp;" ","")</f>
        <v/>
      </c>
      <c r="R6" s="84" t="str">
        <f>IF('1.MapaRiesgos'!$Q6=R$5,$C6&amp;" ","")</f>
        <v/>
      </c>
      <c r="S6" s="84" t="str">
        <f>IF('1.MapaRiesgos'!$Q6=S$5,$C6&amp;" ","")</f>
        <v/>
      </c>
      <c r="T6" s="84" t="str">
        <f>IF('1.MapaRiesgos'!$Q6=T$5,$C6&amp;" ","")</f>
        <v/>
      </c>
      <c r="U6" s="84" t="str">
        <f>IF('1.MapaRiesgos'!$Q6=U$5,$C6&amp;" ","")</f>
        <v/>
      </c>
      <c r="V6" s="84" t="str">
        <f>IF('1.MapaRiesgos'!$Q6=V$5,$C6&amp;" ","")</f>
        <v/>
      </c>
      <c r="W6" s="84" t="str">
        <f>IF('1.MapaRiesgos'!$Q6=W$5,$C6&amp;" ","")</f>
        <v/>
      </c>
      <c r="X6" s="85" t="str">
        <f>IF('1.MapaRiesgos'!$Q6=X$5,$C6&amp;" ","")</f>
        <v/>
      </c>
      <c r="Y6" s="85" t="str">
        <f>IF('1.MapaRiesgos'!$Q6=Y$5,$C6&amp;" ","")</f>
        <v/>
      </c>
      <c r="Z6" s="85" t="str">
        <f>IF('1.MapaRiesgos'!$Q6=Z$5,$C6&amp;" ","")</f>
        <v/>
      </c>
      <c r="AA6" s="85" t="str">
        <f>IF('1.MapaRiesgos'!$Q6=AA$5,$C6&amp;" ","")</f>
        <v/>
      </c>
      <c r="AB6" s="85" t="str">
        <f>IF('1.MapaRiesgos'!$Q6=AB$5,$C6&amp;" ","")</f>
        <v/>
      </c>
      <c r="AC6" s="80" t="str">
        <f>'1.MapaRiesgos'!C6&amp;"-r"</f>
        <v>ADQ-O1-r</v>
      </c>
      <c r="AD6" s="82" t="str">
        <f>IF('1.MapaRiesgos'!$Y6=AD$5,$AC6&amp;" ","")</f>
        <v/>
      </c>
      <c r="AE6" s="82" t="str">
        <f>IF('1.MapaRiesgos'!$Y6=AE$5,$AC6&amp;" ","")</f>
        <v/>
      </c>
      <c r="AF6" s="82" t="str">
        <f>IF('1.MapaRiesgos'!$Y6=AF$5,$AC6&amp;" ","")</f>
        <v/>
      </c>
      <c r="AG6" s="83" t="str">
        <f>IF('1.MapaRiesgos'!$Y6=AG$5,$AC6&amp;" ","")</f>
        <v/>
      </c>
      <c r="AH6" s="83" t="str">
        <f>IF('1.MapaRiesgos'!$Y6=AH$5,$AC6&amp;" ","")</f>
        <v/>
      </c>
      <c r="AI6" s="83" t="str">
        <f>IF('1.MapaRiesgos'!$Y6=AI$5,$AC6&amp;" ","")</f>
        <v/>
      </c>
      <c r="AJ6" s="83" t="str">
        <f>IF('1.MapaRiesgos'!$Y6=AJ$5,$AC6&amp;" ","")</f>
        <v/>
      </c>
      <c r="AK6" s="83" t="str">
        <f>IF('1.MapaRiesgos'!$Y6=AK$5,$AC6&amp;" ","")</f>
        <v xml:space="preserve">ADQ-O1-r </v>
      </c>
      <c r="AL6" s="83" t="str">
        <f>IF('1.MapaRiesgos'!$Y6=AL$5,$AC6&amp;" ","")</f>
        <v/>
      </c>
      <c r="AM6" s="83" t="str">
        <f>IF('1.MapaRiesgos'!$Y6=AM$5,$AC6&amp;" ","")</f>
        <v/>
      </c>
      <c r="AN6" s="83" t="str">
        <f>IF('1.MapaRiesgos'!$Y6=AN$5,$AC6&amp;" ","")</f>
        <v/>
      </c>
      <c r="AO6" s="84" t="str">
        <f>IF('1.MapaRiesgos'!$Y6=AO$5,$AC6&amp;" ","")</f>
        <v/>
      </c>
      <c r="AP6" s="84" t="str">
        <f>IF('1.MapaRiesgos'!$Y6=AP$5,$AC6&amp;" ","")</f>
        <v/>
      </c>
      <c r="AQ6" s="84" t="str">
        <f>IF('1.MapaRiesgos'!$Y6=AQ$5,$AC6&amp;" ","")</f>
        <v/>
      </c>
      <c r="AR6" s="84" t="str">
        <f>IF('1.MapaRiesgos'!$Y6=AR$5,$AC6&amp;" ","")</f>
        <v/>
      </c>
      <c r="AS6" s="84" t="str">
        <f>IF('1.MapaRiesgos'!$Y6=AS$5,$AC6&amp;" ","")</f>
        <v/>
      </c>
      <c r="AT6" s="84" t="str">
        <f>IF('1.MapaRiesgos'!$Y6=AT$5,$AC6&amp;" ","")</f>
        <v/>
      </c>
      <c r="AU6" s="84" t="str">
        <f>IF('1.MapaRiesgos'!$Y6=AU$5,$AC6&amp;" ","")</f>
        <v/>
      </c>
      <c r="AV6" s="84" t="str">
        <f>IF('1.MapaRiesgos'!$Y6=AV$5,$AC6&amp;" ","")</f>
        <v/>
      </c>
      <c r="AW6" s="84" t="str">
        <f>IF('1.MapaRiesgos'!$Y6=AW$5,$AC6&amp;" ","")</f>
        <v/>
      </c>
      <c r="AX6" s="85" t="str">
        <f>IF('1.MapaRiesgos'!$Y6=AX$5,$AC6&amp;" ","")</f>
        <v/>
      </c>
      <c r="AY6" s="85" t="str">
        <f>IF('1.MapaRiesgos'!$Y6=AY$5,$AC6&amp;" ","")</f>
        <v/>
      </c>
      <c r="AZ6" s="85" t="str">
        <f>IF('1.MapaRiesgos'!$Y6=AZ$5,$AC6&amp;" ","")</f>
        <v/>
      </c>
      <c r="BA6" s="85" t="str">
        <f>IF('1.MapaRiesgos'!$Y6=BA$5,$AC6&amp;" ","")</f>
        <v/>
      </c>
      <c r="BB6" s="85" t="str">
        <f>IF('1.MapaRiesgos'!$Y6=BB$5,$AC6&amp;" ","")</f>
        <v/>
      </c>
      <c r="BC6" s="86"/>
    </row>
    <row r="7" spans="1:55" x14ac:dyDescent="0.25">
      <c r="A7" s="77">
        <f t="shared" ref="A7:A55" si="0">A6+6</f>
        <v>12</v>
      </c>
      <c r="B7" s="81" t="str">
        <f>'1.MapaRiesgos'!B7</f>
        <v>Información y comunicación</v>
      </c>
      <c r="C7" s="80" t="str">
        <f>'1.MapaRiesgos'!C7&amp;"-i"</f>
        <v>COM-O4-i</v>
      </c>
      <c r="D7" s="82" t="str">
        <f>IF('1.MapaRiesgos'!$Q7=D$5,$C7&amp;" ","")</f>
        <v/>
      </c>
      <c r="E7" s="82" t="str">
        <f>IF('1.MapaRiesgos'!$Q7=E$5,$C7&amp;" ","")</f>
        <v/>
      </c>
      <c r="F7" s="82" t="str">
        <f>IF('1.MapaRiesgos'!$Q7=F$5,$C7&amp;" ","")</f>
        <v/>
      </c>
      <c r="G7" s="83" t="str">
        <f>IF('1.MapaRiesgos'!$Q7=G$5,$C7&amp;" ","")</f>
        <v/>
      </c>
      <c r="H7" s="83" t="str">
        <f>IF('1.MapaRiesgos'!$Q7=H$5,$C7&amp;" ","")</f>
        <v/>
      </c>
      <c r="I7" s="83" t="str">
        <f>IF('1.MapaRiesgos'!$Q7=I$5,$C7&amp;" ","")</f>
        <v/>
      </c>
      <c r="J7" s="83" t="str">
        <f>IF('1.MapaRiesgos'!$Q7=J$5,$C7&amp;" ","")</f>
        <v/>
      </c>
      <c r="K7" s="83" t="str">
        <f>IF('1.MapaRiesgos'!$Q7=K$5,$C7&amp;" ","")</f>
        <v/>
      </c>
      <c r="L7" s="83" t="str">
        <f>IF('1.MapaRiesgos'!$Q7=L$5,$C7&amp;" ","")</f>
        <v/>
      </c>
      <c r="M7" s="83" t="str">
        <f>IF('1.MapaRiesgos'!$Q7=M$5,$C7&amp;" ","")</f>
        <v/>
      </c>
      <c r="N7" s="83" t="str">
        <f>IF('1.MapaRiesgos'!$Q7=N$5,$C7&amp;" ","")</f>
        <v/>
      </c>
      <c r="O7" s="84" t="str">
        <f>IF('1.MapaRiesgos'!$Q7=O$5,$C7&amp;" ","")</f>
        <v/>
      </c>
      <c r="P7" s="84" t="str">
        <f>IF('1.MapaRiesgos'!$Q7=P$5,$C7&amp;" ","")</f>
        <v/>
      </c>
      <c r="Q7" s="84" t="str">
        <f>IF('1.MapaRiesgos'!$Q7=Q$5,$C7&amp;" ","")</f>
        <v/>
      </c>
      <c r="R7" s="84" t="str">
        <f>IF('1.MapaRiesgos'!$Q7=R$5,$C7&amp;" ","")</f>
        <v/>
      </c>
      <c r="S7" s="84" t="str">
        <f>IF('1.MapaRiesgos'!$Q7=S$5,$C7&amp;" ","")</f>
        <v/>
      </c>
      <c r="T7" s="84" t="str">
        <f>IF('1.MapaRiesgos'!$Q7=T$5,$C7&amp;" ","")</f>
        <v/>
      </c>
      <c r="U7" s="84" t="str">
        <f>IF('1.MapaRiesgos'!$Q7=U$5,$C7&amp;" ","")</f>
        <v/>
      </c>
      <c r="V7" s="84" t="str">
        <f>IF('1.MapaRiesgos'!$Q7=V$5,$C7&amp;" ","")</f>
        <v/>
      </c>
      <c r="W7" s="84" t="str">
        <f>IF('1.MapaRiesgos'!$Q7=W$5,$C7&amp;" ","")</f>
        <v/>
      </c>
      <c r="X7" s="85" t="str">
        <f>IF('1.MapaRiesgos'!$Q7=X$5,$C7&amp;" ","")</f>
        <v/>
      </c>
      <c r="Y7" s="85" t="str">
        <f>IF('1.MapaRiesgos'!$Q7=Y$5,$C7&amp;" ","")</f>
        <v xml:space="preserve">COM-O4-i </v>
      </c>
      <c r="Z7" s="85" t="str">
        <f>IF('1.MapaRiesgos'!$Q7=Z$5,$C7&amp;" ","")</f>
        <v/>
      </c>
      <c r="AA7" s="85" t="str">
        <f>IF('1.MapaRiesgos'!$Q7=AA$5,$C7&amp;" ","")</f>
        <v/>
      </c>
      <c r="AB7" s="85" t="str">
        <f>IF('1.MapaRiesgos'!$Q7=AB$5,$C7&amp;" ","")</f>
        <v/>
      </c>
      <c r="AC7" s="80" t="str">
        <f>'1.MapaRiesgos'!C7&amp;"-r"</f>
        <v>COM-O4-r</v>
      </c>
      <c r="AD7" s="82" t="str">
        <f>IF('1.MapaRiesgos'!$Y7=AD$5,$AC7&amp;" ","")</f>
        <v/>
      </c>
      <c r="AE7" s="82" t="str">
        <f>IF('1.MapaRiesgos'!$Y7=AE$5,$AC7&amp;" ","")</f>
        <v/>
      </c>
      <c r="AF7" s="82" t="str">
        <f>IF('1.MapaRiesgos'!$Y7=AF$5,$AC7&amp;" ","")</f>
        <v/>
      </c>
      <c r="AG7" s="83" t="str">
        <f>IF('1.MapaRiesgos'!$Y7=AG$5,$AC7&amp;" ","")</f>
        <v/>
      </c>
      <c r="AH7" s="83" t="str">
        <f>IF('1.MapaRiesgos'!$Y7=AH$5,$AC7&amp;" ","")</f>
        <v/>
      </c>
      <c r="AI7" s="83" t="str">
        <f>IF('1.MapaRiesgos'!$Y7=AI$5,$AC7&amp;" ","")</f>
        <v/>
      </c>
      <c r="AJ7" s="83" t="str">
        <f>IF('1.MapaRiesgos'!$Y7=AJ$5,$AC7&amp;" ","")</f>
        <v/>
      </c>
      <c r="AK7" s="83" t="str">
        <f>IF('1.MapaRiesgos'!$Y7=AK$5,$AC7&amp;" ","")</f>
        <v/>
      </c>
      <c r="AL7" s="83" t="str">
        <f>IF('1.MapaRiesgos'!$Y7=AL$5,$AC7&amp;" ","")</f>
        <v/>
      </c>
      <c r="AM7" s="83" t="str">
        <f>IF('1.MapaRiesgos'!$Y7=AM$5,$AC7&amp;" ","")</f>
        <v/>
      </c>
      <c r="AN7" s="83" t="str">
        <f>IF('1.MapaRiesgos'!$Y7=AN$5,$AC7&amp;" ","")</f>
        <v/>
      </c>
      <c r="AO7" s="84" t="str">
        <f>IF('1.MapaRiesgos'!$Y7=AO$5,$AC7&amp;" ","")</f>
        <v/>
      </c>
      <c r="AP7" s="84" t="str">
        <f>IF('1.MapaRiesgos'!$Y7=AP$5,$AC7&amp;" ","")</f>
        <v xml:space="preserve">COM-O4-r </v>
      </c>
      <c r="AQ7" s="84" t="str">
        <f>IF('1.MapaRiesgos'!$Y7=AQ$5,$AC7&amp;" ","")</f>
        <v/>
      </c>
      <c r="AR7" s="84" t="str">
        <f>IF('1.MapaRiesgos'!$Y7=AR$5,$AC7&amp;" ","")</f>
        <v/>
      </c>
      <c r="AS7" s="84" t="str">
        <f>IF('1.MapaRiesgos'!$Y7=AS$5,$AC7&amp;" ","")</f>
        <v/>
      </c>
      <c r="AT7" s="84" t="str">
        <f>IF('1.MapaRiesgos'!$Y7=AT$5,$AC7&amp;" ","")</f>
        <v/>
      </c>
      <c r="AU7" s="84" t="str">
        <f>IF('1.MapaRiesgos'!$Y7=AU$5,$AC7&amp;" ","")</f>
        <v/>
      </c>
      <c r="AV7" s="84" t="str">
        <f>IF('1.MapaRiesgos'!$Y7=AV$5,$AC7&amp;" ","")</f>
        <v/>
      </c>
      <c r="AW7" s="84" t="str">
        <f>IF('1.MapaRiesgos'!$Y7=AW$5,$AC7&amp;" ","")</f>
        <v/>
      </c>
      <c r="AX7" s="85" t="str">
        <f>IF('1.MapaRiesgos'!$Y7=AX$5,$AC7&amp;" ","")</f>
        <v/>
      </c>
      <c r="AY7" s="85" t="str">
        <f>IF('1.MapaRiesgos'!$Y7=AY$5,$AC7&amp;" ","")</f>
        <v/>
      </c>
      <c r="AZ7" s="85" t="str">
        <f>IF('1.MapaRiesgos'!$Y7=AZ$5,$AC7&amp;" ","")</f>
        <v/>
      </c>
      <c r="BA7" s="85" t="str">
        <f>IF('1.MapaRiesgos'!$Y7=BA$5,$AC7&amp;" ","")</f>
        <v/>
      </c>
      <c r="BB7" s="85" t="str">
        <f>IF('1.MapaRiesgos'!$Y7=BB$5,$AC7&amp;" ","")</f>
        <v/>
      </c>
      <c r="BC7" s="86"/>
    </row>
    <row r="8" spans="1:55" x14ac:dyDescent="0.25">
      <c r="A8" s="77">
        <f t="shared" si="0"/>
        <v>18</v>
      </c>
      <c r="B8" s="81" t="str">
        <f>'1.MapaRiesgos'!B8</f>
        <v>Direccionamiento estratégico</v>
      </c>
      <c r="C8" s="80" t="str">
        <f>'1.MapaRiesgos'!C8&amp;"-i"</f>
        <v>DIR-O3-i</v>
      </c>
      <c r="D8" s="82" t="str">
        <f>IF('1.MapaRiesgos'!$Q8=D$5,$C8&amp;" ","")</f>
        <v/>
      </c>
      <c r="E8" s="82" t="str">
        <f>IF('1.MapaRiesgos'!$Q8=E$5,$C8&amp;" ","")</f>
        <v/>
      </c>
      <c r="F8" s="82" t="str">
        <f>IF('1.MapaRiesgos'!$Q8=F$5,$C8&amp;" ","")</f>
        <v/>
      </c>
      <c r="G8" s="83" t="str">
        <f>IF('1.MapaRiesgos'!$Q8=G$5,$C8&amp;" ","")</f>
        <v/>
      </c>
      <c r="H8" s="83" t="str">
        <f>IF('1.MapaRiesgos'!$Q8=H$5,$C8&amp;" ","")</f>
        <v/>
      </c>
      <c r="I8" s="83" t="str">
        <f>IF('1.MapaRiesgos'!$Q8=I$5,$C8&amp;" ","")</f>
        <v/>
      </c>
      <c r="J8" s="83" t="str">
        <f>IF('1.MapaRiesgos'!$Q8=J$5,$C8&amp;" ","")</f>
        <v/>
      </c>
      <c r="K8" s="83" t="str">
        <f>IF('1.MapaRiesgos'!$Q8=K$5,$C8&amp;" ","")</f>
        <v/>
      </c>
      <c r="L8" s="83" t="str">
        <f>IF('1.MapaRiesgos'!$Q8=L$5,$C8&amp;" ","")</f>
        <v/>
      </c>
      <c r="M8" s="83" t="str">
        <f>IF('1.MapaRiesgos'!$Q8=M$5,$C8&amp;" ","")</f>
        <v/>
      </c>
      <c r="N8" s="83" t="str">
        <f>IF('1.MapaRiesgos'!$Q8=N$5,$C8&amp;" ","")</f>
        <v/>
      </c>
      <c r="O8" s="84" t="str">
        <f>IF('1.MapaRiesgos'!$Q8=O$5,$C8&amp;" ","")</f>
        <v/>
      </c>
      <c r="P8" s="84" t="str">
        <f>IF('1.MapaRiesgos'!$Q8=P$5,$C8&amp;" ","")</f>
        <v/>
      </c>
      <c r="Q8" s="84" t="str">
        <f>IF('1.MapaRiesgos'!$Q8=Q$5,$C8&amp;" ","")</f>
        <v/>
      </c>
      <c r="R8" s="84" t="str">
        <f>IF('1.MapaRiesgos'!$Q8=R$5,$C8&amp;" ","")</f>
        <v/>
      </c>
      <c r="S8" s="84" t="str">
        <f>IF('1.MapaRiesgos'!$Q8=S$5,$C8&amp;" ","")</f>
        <v xml:space="preserve">DIR-O3-i </v>
      </c>
      <c r="T8" s="84" t="str">
        <f>IF('1.MapaRiesgos'!$Q8=T$5,$C8&amp;" ","")</f>
        <v/>
      </c>
      <c r="U8" s="84" t="str">
        <f>IF('1.MapaRiesgos'!$Q8=U$5,$C8&amp;" ","")</f>
        <v/>
      </c>
      <c r="V8" s="84" t="str">
        <f>IF('1.MapaRiesgos'!$Q8=V$5,$C8&amp;" ","")</f>
        <v/>
      </c>
      <c r="W8" s="84" t="str">
        <f>IF('1.MapaRiesgos'!$Q8=W$5,$C8&amp;" ","")</f>
        <v/>
      </c>
      <c r="X8" s="85" t="str">
        <f>IF('1.MapaRiesgos'!$Q8=X$5,$C8&amp;" ","")</f>
        <v/>
      </c>
      <c r="Y8" s="85" t="str">
        <f>IF('1.MapaRiesgos'!$Q8=Y$5,$C8&amp;" ","")</f>
        <v/>
      </c>
      <c r="Z8" s="85" t="str">
        <f>IF('1.MapaRiesgos'!$Q8=Z$5,$C8&amp;" ","")</f>
        <v/>
      </c>
      <c r="AA8" s="85" t="str">
        <f>IF('1.MapaRiesgos'!$Q8=AA$5,$C8&amp;" ","")</f>
        <v/>
      </c>
      <c r="AB8" s="85" t="str">
        <f>IF('1.MapaRiesgos'!$Q8=AB$5,$C8&amp;" ","")</f>
        <v/>
      </c>
      <c r="AC8" s="80" t="str">
        <f>'1.MapaRiesgos'!C8&amp;"-r"</f>
        <v>DIR-O3-r</v>
      </c>
      <c r="AD8" s="82" t="str">
        <f>IF('1.MapaRiesgos'!$Y8=AD$5,$AC8&amp;" ","")</f>
        <v/>
      </c>
      <c r="AE8" s="82" t="str">
        <f>IF('1.MapaRiesgos'!$Y8=AE$5,$AC8&amp;" ","")</f>
        <v/>
      </c>
      <c r="AF8" s="82" t="str">
        <f>IF('1.MapaRiesgos'!$Y8=AF$5,$AC8&amp;" ","")</f>
        <v/>
      </c>
      <c r="AG8" s="83" t="str">
        <f>IF('1.MapaRiesgos'!$Y8=AG$5,$AC8&amp;" ","")</f>
        <v/>
      </c>
      <c r="AH8" s="83" t="str">
        <f>IF('1.MapaRiesgos'!$Y8=AH$5,$AC8&amp;" ","")</f>
        <v/>
      </c>
      <c r="AI8" s="83" t="str">
        <f>IF('1.MapaRiesgos'!$Y8=AI$5,$AC8&amp;" ","")</f>
        <v/>
      </c>
      <c r="AJ8" s="83" t="str">
        <f>IF('1.MapaRiesgos'!$Y8=AJ$5,$AC8&amp;" ","")</f>
        <v/>
      </c>
      <c r="AK8" s="83" t="str">
        <f>IF('1.MapaRiesgos'!$Y8=AK$5,$AC8&amp;" ","")</f>
        <v xml:space="preserve">DIR-O3-r </v>
      </c>
      <c r="AL8" s="83" t="str">
        <f>IF('1.MapaRiesgos'!$Y8=AL$5,$AC8&amp;" ","")</f>
        <v/>
      </c>
      <c r="AM8" s="83" t="str">
        <f>IF('1.MapaRiesgos'!$Y8=AM$5,$AC8&amp;" ","")</f>
        <v/>
      </c>
      <c r="AN8" s="83" t="str">
        <f>IF('1.MapaRiesgos'!$Y8=AN$5,$AC8&amp;" ","")</f>
        <v/>
      </c>
      <c r="AO8" s="84" t="str">
        <f>IF('1.MapaRiesgos'!$Y8=AO$5,$AC8&amp;" ","")</f>
        <v/>
      </c>
      <c r="AP8" s="84" t="str">
        <f>IF('1.MapaRiesgos'!$Y8=AP$5,$AC8&amp;" ","")</f>
        <v/>
      </c>
      <c r="AQ8" s="84" t="str">
        <f>IF('1.MapaRiesgos'!$Y8=AQ$5,$AC8&amp;" ","")</f>
        <v/>
      </c>
      <c r="AR8" s="84" t="str">
        <f>IF('1.MapaRiesgos'!$Y8=AR$5,$AC8&amp;" ","")</f>
        <v/>
      </c>
      <c r="AS8" s="84" t="str">
        <f>IF('1.MapaRiesgos'!$Y8=AS$5,$AC8&amp;" ","")</f>
        <v/>
      </c>
      <c r="AT8" s="84" t="str">
        <f>IF('1.MapaRiesgos'!$Y8=AT$5,$AC8&amp;" ","")</f>
        <v/>
      </c>
      <c r="AU8" s="84" t="str">
        <f>IF('1.MapaRiesgos'!$Y8=AU$5,$AC8&amp;" ","")</f>
        <v/>
      </c>
      <c r="AV8" s="84" t="str">
        <f>IF('1.MapaRiesgos'!$Y8=AV$5,$AC8&amp;" ","")</f>
        <v/>
      </c>
      <c r="AW8" s="84" t="str">
        <f>IF('1.MapaRiesgos'!$Y8=AW$5,$AC8&amp;" ","")</f>
        <v/>
      </c>
      <c r="AX8" s="85" t="str">
        <f>IF('1.MapaRiesgos'!$Y8=AX$5,$AC8&amp;" ","")</f>
        <v/>
      </c>
      <c r="AY8" s="85" t="str">
        <f>IF('1.MapaRiesgos'!$Y8=AY$5,$AC8&amp;" ","")</f>
        <v/>
      </c>
      <c r="AZ8" s="85" t="str">
        <f>IF('1.MapaRiesgos'!$Y8=AZ$5,$AC8&amp;" ","")</f>
        <v/>
      </c>
      <c r="BA8" s="85" t="str">
        <f>IF('1.MapaRiesgos'!$Y8=BA$5,$AC8&amp;" ","")</f>
        <v/>
      </c>
      <c r="BB8" s="85" t="str">
        <f>IF('1.MapaRiesgos'!$Y8=BB$5,$AC8&amp;" ","")</f>
        <v/>
      </c>
      <c r="BC8" s="86"/>
    </row>
    <row r="9" spans="1:55" x14ac:dyDescent="0.25">
      <c r="A9" s="77">
        <f t="shared" si="0"/>
        <v>24</v>
      </c>
      <c r="B9" s="81" t="str">
        <f>'1.MapaRiesgos'!B9</f>
        <v>Información y comunicación</v>
      </c>
      <c r="C9" s="80" t="str">
        <f>'1.MapaRiesgos'!C9&amp;"-i"</f>
        <v>COM-O1-i</v>
      </c>
      <c r="D9" s="82" t="str">
        <f>IF('1.MapaRiesgos'!$Q9=D$5,$C9&amp;" ","")</f>
        <v/>
      </c>
      <c r="E9" s="82" t="str">
        <f>IF('1.MapaRiesgos'!$Q9=E$5,$C9&amp;" ","")</f>
        <v/>
      </c>
      <c r="F9" s="82" t="str">
        <f>IF('1.MapaRiesgos'!$Q9=F$5,$C9&amp;" ","")</f>
        <v/>
      </c>
      <c r="G9" s="83" t="str">
        <f>IF('1.MapaRiesgos'!$Q9=G$5,$C9&amp;" ","")</f>
        <v/>
      </c>
      <c r="H9" s="83" t="str">
        <f>IF('1.MapaRiesgos'!$Q9=H$5,$C9&amp;" ","")</f>
        <v/>
      </c>
      <c r="I9" s="83" t="str">
        <f>IF('1.MapaRiesgos'!$Q9=I$5,$C9&amp;" ","")</f>
        <v/>
      </c>
      <c r="J9" s="83" t="str">
        <f>IF('1.MapaRiesgos'!$Q9=J$5,$C9&amp;" ","")</f>
        <v/>
      </c>
      <c r="K9" s="83" t="str">
        <f>IF('1.MapaRiesgos'!$Q9=K$5,$C9&amp;" ","")</f>
        <v/>
      </c>
      <c r="L9" s="83" t="str">
        <f>IF('1.MapaRiesgos'!$Q9=L$5,$C9&amp;" ","")</f>
        <v/>
      </c>
      <c r="M9" s="83" t="str">
        <f>IF('1.MapaRiesgos'!$Q9=M$5,$C9&amp;" ","")</f>
        <v/>
      </c>
      <c r="N9" s="83" t="str">
        <f>IF('1.MapaRiesgos'!$Q9=N$5,$C9&amp;" ","")</f>
        <v xml:space="preserve">COM-O1-i </v>
      </c>
      <c r="O9" s="84" t="str">
        <f>IF('1.MapaRiesgos'!$Q9=O$5,$C9&amp;" ","")</f>
        <v/>
      </c>
      <c r="P9" s="84" t="str">
        <f>IF('1.MapaRiesgos'!$Q9=P$5,$C9&amp;" ","")</f>
        <v/>
      </c>
      <c r="Q9" s="84" t="str">
        <f>IF('1.MapaRiesgos'!$Q9=Q$5,$C9&amp;" ","")</f>
        <v/>
      </c>
      <c r="R9" s="84" t="str">
        <f>IF('1.MapaRiesgos'!$Q9=R$5,$C9&amp;" ","")</f>
        <v/>
      </c>
      <c r="S9" s="84" t="str">
        <f>IF('1.MapaRiesgos'!$Q9=S$5,$C9&amp;" ","")</f>
        <v/>
      </c>
      <c r="T9" s="84" t="str">
        <f>IF('1.MapaRiesgos'!$Q9=T$5,$C9&amp;" ","")</f>
        <v/>
      </c>
      <c r="U9" s="84" t="str">
        <f>IF('1.MapaRiesgos'!$Q9=U$5,$C9&amp;" ","")</f>
        <v/>
      </c>
      <c r="V9" s="84" t="str">
        <f>IF('1.MapaRiesgos'!$Q9=V$5,$C9&amp;" ","")</f>
        <v/>
      </c>
      <c r="W9" s="84" t="str">
        <f>IF('1.MapaRiesgos'!$Q9=W$5,$C9&amp;" ","")</f>
        <v/>
      </c>
      <c r="X9" s="85" t="str">
        <f>IF('1.MapaRiesgos'!$Q9=X$5,$C9&amp;" ","")</f>
        <v/>
      </c>
      <c r="Y9" s="85" t="str">
        <f>IF('1.MapaRiesgos'!$Q9=Y$5,$C9&amp;" ","")</f>
        <v/>
      </c>
      <c r="Z9" s="85" t="str">
        <f>IF('1.MapaRiesgos'!$Q9=Z$5,$C9&amp;" ","")</f>
        <v/>
      </c>
      <c r="AA9" s="85" t="str">
        <f>IF('1.MapaRiesgos'!$Q9=AA$5,$C9&amp;" ","")</f>
        <v/>
      </c>
      <c r="AB9" s="85" t="str">
        <f>IF('1.MapaRiesgos'!$Q9=AB$5,$C9&amp;" ","")</f>
        <v/>
      </c>
      <c r="AC9" s="80" t="str">
        <f>'1.MapaRiesgos'!C9&amp;"-r"</f>
        <v>COM-O1-r</v>
      </c>
      <c r="AD9" s="82" t="str">
        <f>IF('1.MapaRiesgos'!$Y9=AD$5,$AC9&amp;" ","")</f>
        <v/>
      </c>
      <c r="AE9" s="82" t="str">
        <f>IF('1.MapaRiesgos'!$Y9=AE$5,$AC9&amp;" ","")</f>
        <v/>
      </c>
      <c r="AF9" s="82" t="str">
        <f>IF('1.MapaRiesgos'!$Y9=AF$5,$AC9&amp;" ","")</f>
        <v/>
      </c>
      <c r="AG9" s="83" t="str">
        <f>IF('1.MapaRiesgos'!$Y9=AG$5,$AC9&amp;" ","")</f>
        <v/>
      </c>
      <c r="AH9" s="83" t="str">
        <f>IF('1.MapaRiesgos'!$Y9=AH$5,$AC9&amp;" ","")</f>
        <v xml:space="preserve">COM-O1-r </v>
      </c>
      <c r="AI9" s="83" t="str">
        <f>IF('1.MapaRiesgos'!$Y9=AI$5,$AC9&amp;" ","")</f>
        <v/>
      </c>
      <c r="AJ9" s="83" t="str">
        <f>IF('1.MapaRiesgos'!$Y9=AJ$5,$AC9&amp;" ","")</f>
        <v/>
      </c>
      <c r="AK9" s="83" t="str">
        <f>IF('1.MapaRiesgos'!$Y9=AK$5,$AC9&amp;" ","")</f>
        <v/>
      </c>
      <c r="AL9" s="83" t="str">
        <f>IF('1.MapaRiesgos'!$Y9=AL$5,$AC9&amp;" ","")</f>
        <v/>
      </c>
      <c r="AM9" s="83" t="str">
        <f>IF('1.MapaRiesgos'!$Y9=AM$5,$AC9&amp;" ","")</f>
        <v/>
      </c>
      <c r="AN9" s="83" t="str">
        <f>IF('1.MapaRiesgos'!$Y9=AN$5,$AC9&amp;" ","")</f>
        <v/>
      </c>
      <c r="AO9" s="84" t="str">
        <f>IF('1.MapaRiesgos'!$Y9=AO$5,$AC9&amp;" ","")</f>
        <v/>
      </c>
      <c r="AP9" s="84" t="str">
        <f>IF('1.MapaRiesgos'!$Y9=AP$5,$AC9&amp;" ","")</f>
        <v/>
      </c>
      <c r="AQ9" s="84" t="str">
        <f>IF('1.MapaRiesgos'!$Y9=AQ$5,$AC9&amp;" ","")</f>
        <v/>
      </c>
      <c r="AR9" s="84" t="str">
        <f>IF('1.MapaRiesgos'!$Y9=AR$5,$AC9&amp;" ","")</f>
        <v/>
      </c>
      <c r="AS9" s="84" t="str">
        <f>IF('1.MapaRiesgos'!$Y9=AS$5,$AC9&amp;" ","")</f>
        <v/>
      </c>
      <c r="AT9" s="84" t="str">
        <f>IF('1.MapaRiesgos'!$Y9=AT$5,$AC9&amp;" ","")</f>
        <v/>
      </c>
      <c r="AU9" s="84" t="str">
        <f>IF('1.MapaRiesgos'!$Y9=AU$5,$AC9&amp;" ","")</f>
        <v/>
      </c>
      <c r="AV9" s="84" t="str">
        <f>IF('1.MapaRiesgos'!$Y9=AV$5,$AC9&amp;" ","")</f>
        <v/>
      </c>
      <c r="AW9" s="84" t="str">
        <f>IF('1.MapaRiesgos'!$Y9=AW$5,$AC9&amp;" ","")</f>
        <v/>
      </c>
      <c r="AX9" s="85" t="str">
        <f>IF('1.MapaRiesgos'!$Y9=AX$5,$AC9&amp;" ","")</f>
        <v/>
      </c>
      <c r="AY9" s="85" t="str">
        <f>IF('1.MapaRiesgos'!$Y9=AY$5,$AC9&amp;" ","")</f>
        <v/>
      </c>
      <c r="AZ9" s="85" t="str">
        <f>IF('1.MapaRiesgos'!$Y9=AZ$5,$AC9&amp;" ","")</f>
        <v/>
      </c>
      <c r="BA9" s="85" t="str">
        <f>IF('1.MapaRiesgos'!$Y9=BA$5,$AC9&amp;" ","")</f>
        <v/>
      </c>
      <c r="BB9" s="85" t="str">
        <f>IF('1.MapaRiesgos'!$Y9=BB$5,$AC9&amp;" ","")</f>
        <v/>
      </c>
      <c r="BC9" s="86"/>
    </row>
    <row r="10" spans="1:55" x14ac:dyDescent="0.25">
      <c r="A10" s="77">
        <f t="shared" si="0"/>
        <v>30</v>
      </c>
      <c r="B10" s="81" t="str">
        <f>'1.MapaRiesgos'!B10</f>
        <v>Alianzas</v>
      </c>
      <c r="C10" s="80" t="str">
        <f>'1.MapaRiesgos'!C10&amp;"-i"</f>
        <v>ALI-O1-i</v>
      </c>
      <c r="D10" s="82" t="str">
        <f>IF('1.MapaRiesgos'!$Q10=D$5,$C10&amp;" ","")</f>
        <v/>
      </c>
      <c r="E10" s="82" t="str">
        <f>IF('1.MapaRiesgos'!$Q10=E$5,$C10&amp;" ","")</f>
        <v/>
      </c>
      <c r="F10" s="82" t="str">
        <f>IF('1.MapaRiesgos'!$Q10=F$5,$C10&amp;" ","")</f>
        <v/>
      </c>
      <c r="G10" s="83" t="str">
        <f>IF('1.MapaRiesgos'!$Q10=G$5,$C10&amp;" ","")</f>
        <v/>
      </c>
      <c r="H10" s="83" t="str">
        <f>IF('1.MapaRiesgos'!$Q10=H$5,$C10&amp;" ","")</f>
        <v/>
      </c>
      <c r="I10" s="83" t="str">
        <f>IF('1.MapaRiesgos'!$Q10=I$5,$C10&amp;" ","")</f>
        <v/>
      </c>
      <c r="J10" s="83" t="str">
        <f>IF('1.MapaRiesgos'!$Q10=J$5,$C10&amp;" ","")</f>
        <v/>
      </c>
      <c r="K10" s="83" t="str">
        <f>IF('1.MapaRiesgos'!$Q10=K$5,$C10&amp;" ","")</f>
        <v/>
      </c>
      <c r="L10" s="83" t="str">
        <f>IF('1.MapaRiesgos'!$Q10=L$5,$C10&amp;" ","")</f>
        <v/>
      </c>
      <c r="M10" s="83" t="str">
        <f>IF('1.MapaRiesgos'!$Q10=M$5,$C10&amp;" ","")</f>
        <v xml:space="preserve">ALI-O1-i </v>
      </c>
      <c r="N10" s="83" t="str">
        <f>IF('1.MapaRiesgos'!$Q10=N$5,$C10&amp;" ","")</f>
        <v/>
      </c>
      <c r="O10" s="84" t="str">
        <f>IF('1.MapaRiesgos'!$Q10=O$5,$C10&amp;" ","")</f>
        <v/>
      </c>
      <c r="P10" s="84" t="str">
        <f>IF('1.MapaRiesgos'!$Q10=P$5,$C10&amp;" ","")</f>
        <v/>
      </c>
      <c r="Q10" s="84" t="str">
        <f>IF('1.MapaRiesgos'!$Q10=Q$5,$C10&amp;" ","")</f>
        <v/>
      </c>
      <c r="R10" s="84" t="str">
        <f>IF('1.MapaRiesgos'!$Q10=R$5,$C10&amp;" ","")</f>
        <v/>
      </c>
      <c r="S10" s="84" t="str">
        <f>IF('1.MapaRiesgos'!$Q10=S$5,$C10&amp;" ","")</f>
        <v/>
      </c>
      <c r="T10" s="84" t="str">
        <f>IF('1.MapaRiesgos'!$Q10=T$5,$C10&amp;" ","")</f>
        <v/>
      </c>
      <c r="U10" s="84" t="str">
        <f>IF('1.MapaRiesgos'!$Q10=U$5,$C10&amp;" ","")</f>
        <v/>
      </c>
      <c r="V10" s="84" t="str">
        <f>IF('1.MapaRiesgos'!$Q10=V$5,$C10&amp;" ","")</f>
        <v/>
      </c>
      <c r="W10" s="84" t="str">
        <f>IF('1.MapaRiesgos'!$Q10=W$5,$C10&amp;" ","")</f>
        <v/>
      </c>
      <c r="X10" s="85" t="str">
        <f>IF('1.MapaRiesgos'!$Q10=X$5,$C10&amp;" ","")</f>
        <v/>
      </c>
      <c r="Y10" s="85" t="str">
        <f>IF('1.MapaRiesgos'!$Q10=Y$5,$C10&amp;" ","")</f>
        <v/>
      </c>
      <c r="Z10" s="85" t="str">
        <f>IF('1.MapaRiesgos'!$Q10=Z$5,$C10&amp;" ","")</f>
        <v/>
      </c>
      <c r="AA10" s="85" t="str">
        <f>IF('1.MapaRiesgos'!$Q10=AA$5,$C10&amp;" ","")</f>
        <v/>
      </c>
      <c r="AB10" s="85" t="str">
        <f>IF('1.MapaRiesgos'!$Q10=AB$5,$C10&amp;" ","")</f>
        <v/>
      </c>
      <c r="AC10" s="80" t="str">
        <f>'1.MapaRiesgos'!C10&amp;"-r"</f>
        <v>ALI-O1-r</v>
      </c>
      <c r="AD10" s="82" t="str">
        <f>IF('1.MapaRiesgos'!$Y10=AD$5,$AC10&amp;" ","")</f>
        <v/>
      </c>
      <c r="AE10" s="82" t="str">
        <f>IF('1.MapaRiesgos'!$Y10=AE$5,$AC10&amp;" ","")</f>
        <v/>
      </c>
      <c r="AF10" s="82" t="str">
        <f>IF('1.MapaRiesgos'!$Y10=AF$5,$AC10&amp;" ","")</f>
        <v/>
      </c>
      <c r="AG10" s="83" t="str">
        <f>IF('1.MapaRiesgos'!$Y10=AG$5,$AC10&amp;" ","")</f>
        <v/>
      </c>
      <c r="AH10" s="83" t="str">
        <f>IF('1.MapaRiesgos'!$Y10=AH$5,$AC10&amp;" ","")</f>
        <v/>
      </c>
      <c r="AI10" s="83" t="str">
        <f>IF('1.MapaRiesgos'!$Y10=AI$5,$AC10&amp;" ","")</f>
        <v/>
      </c>
      <c r="AJ10" s="83" t="str">
        <f>IF('1.MapaRiesgos'!$Y10=AJ$5,$AC10&amp;" ","")</f>
        <v/>
      </c>
      <c r="AK10" s="83" t="str">
        <f>IF('1.MapaRiesgos'!$Y10=AK$5,$AC10&amp;" ","")</f>
        <v xml:space="preserve">ALI-O1-r </v>
      </c>
      <c r="AL10" s="83" t="str">
        <f>IF('1.MapaRiesgos'!$Y10=AL$5,$AC10&amp;" ","")</f>
        <v/>
      </c>
      <c r="AM10" s="83" t="str">
        <f>IF('1.MapaRiesgos'!$Y10=AM$5,$AC10&amp;" ","")</f>
        <v/>
      </c>
      <c r="AN10" s="83" t="str">
        <f>IF('1.MapaRiesgos'!$Y10=AN$5,$AC10&amp;" ","")</f>
        <v/>
      </c>
      <c r="AO10" s="84" t="str">
        <f>IF('1.MapaRiesgos'!$Y10=AO$5,$AC10&amp;" ","")</f>
        <v/>
      </c>
      <c r="AP10" s="84" t="str">
        <f>IF('1.MapaRiesgos'!$Y10=AP$5,$AC10&amp;" ","")</f>
        <v/>
      </c>
      <c r="AQ10" s="84" t="str">
        <f>IF('1.MapaRiesgos'!$Y10=AQ$5,$AC10&amp;" ","")</f>
        <v/>
      </c>
      <c r="AR10" s="84" t="str">
        <f>IF('1.MapaRiesgos'!$Y10=AR$5,$AC10&amp;" ","")</f>
        <v/>
      </c>
      <c r="AS10" s="84" t="str">
        <f>IF('1.MapaRiesgos'!$Y10=AS$5,$AC10&amp;" ","")</f>
        <v/>
      </c>
      <c r="AT10" s="84" t="str">
        <f>IF('1.MapaRiesgos'!$Y10=AT$5,$AC10&amp;" ","")</f>
        <v/>
      </c>
      <c r="AU10" s="84" t="str">
        <f>IF('1.MapaRiesgos'!$Y10=AU$5,$AC10&amp;" ","")</f>
        <v/>
      </c>
      <c r="AV10" s="84" t="str">
        <f>IF('1.MapaRiesgos'!$Y10=AV$5,$AC10&amp;" ","")</f>
        <v/>
      </c>
      <c r="AW10" s="84" t="str">
        <f>IF('1.MapaRiesgos'!$Y10=AW$5,$AC10&amp;" ","")</f>
        <v/>
      </c>
      <c r="AX10" s="85" t="str">
        <f>IF('1.MapaRiesgos'!$Y10=AX$5,$AC10&amp;" ","")</f>
        <v/>
      </c>
      <c r="AY10" s="85" t="str">
        <f>IF('1.MapaRiesgos'!$Y10=AY$5,$AC10&amp;" ","")</f>
        <v/>
      </c>
      <c r="AZ10" s="85" t="str">
        <f>IF('1.MapaRiesgos'!$Y10=AZ$5,$AC10&amp;" ","")</f>
        <v/>
      </c>
      <c r="BA10" s="85" t="str">
        <f>IF('1.MapaRiesgos'!$Y10=BA$5,$AC10&amp;" ","")</f>
        <v/>
      </c>
      <c r="BB10" s="85" t="str">
        <f>IF('1.MapaRiesgos'!$Y10=BB$5,$AC10&amp;" ","")</f>
        <v/>
      </c>
      <c r="BC10" s="86"/>
    </row>
    <row r="11" spans="1:55" x14ac:dyDescent="0.25">
      <c r="A11" s="77">
        <f t="shared" si="0"/>
        <v>36</v>
      </c>
      <c r="B11" s="81" t="str">
        <f>'1.MapaRiesgos'!B11</f>
        <v>Investigación</v>
      </c>
      <c r="C11" s="80" t="str">
        <f>'1.MapaRiesgos'!C11&amp;"-i"</f>
        <v>INV-O1-i</v>
      </c>
      <c r="D11" s="82" t="str">
        <f>IF('1.MapaRiesgos'!$Q11=D$5,$C11&amp;" ","")</f>
        <v/>
      </c>
      <c r="E11" s="82" t="str">
        <f>IF('1.MapaRiesgos'!$Q11=E$5,$C11&amp;" ","")</f>
        <v/>
      </c>
      <c r="F11" s="82" t="str">
        <f>IF('1.MapaRiesgos'!$Q11=F$5,$C11&amp;" ","")</f>
        <v/>
      </c>
      <c r="G11" s="83" t="str">
        <f>IF('1.MapaRiesgos'!$Q11=G$5,$C11&amp;" ","")</f>
        <v/>
      </c>
      <c r="H11" s="83" t="str">
        <f>IF('1.MapaRiesgos'!$Q11=H$5,$C11&amp;" ","")</f>
        <v/>
      </c>
      <c r="I11" s="83" t="str">
        <f>IF('1.MapaRiesgos'!$Q11=I$5,$C11&amp;" ","")</f>
        <v/>
      </c>
      <c r="J11" s="83" t="str">
        <f>IF('1.MapaRiesgos'!$Q11=J$5,$C11&amp;" ","")</f>
        <v/>
      </c>
      <c r="K11" s="83" t="str">
        <f>IF('1.MapaRiesgos'!$Q11=K$5,$C11&amp;" ","")</f>
        <v/>
      </c>
      <c r="L11" s="83" t="str">
        <f>IF('1.MapaRiesgos'!$Q11=L$5,$C11&amp;" ","")</f>
        <v/>
      </c>
      <c r="M11" s="83" t="str">
        <f>IF('1.MapaRiesgos'!$Q11=M$5,$C11&amp;" ","")</f>
        <v/>
      </c>
      <c r="N11" s="83" t="str">
        <f>IF('1.MapaRiesgos'!$Q11=N$5,$C11&amp;" ","")</f>
        <v/>
      </c>
      <c r="O11" s="84" t="str">
        <f>IF('1.MapaRiesgos'!$Q11=O$5,$C11&amp;" ","")</f>
        <v/>
      </c>
      <c r="P11" s="84" t="str">
        <f>IF('1.MapaRiesgos'!$Q11=P$5,$C11&amp;" ","")</f>
        <v/>
      </c>
      <c r="Q11" s="84" t="str">
        <f>IF('1.MapaRiesgos'!$Q11=Q$5,$C11&amp;" ","")</f>
        <v/>
      </c>
      <c r="R11" s="84" t="str">
        <f>IF('1.MapaRiesgos'!$Q11=R$5,$C11&amp;" ","")</f>
        <v/>
      </c>
      <c r="S11" s="84" t="str">
        <f>IF('1.MapaRiesgos'!$Q11=S$5,$C11&amp;" ","")</f>
        <v/>
      </c>
      <c r="T11" s="84" t="str">
        <f>IF('1.MapaRiesgos'!$Q11=T$5,$C11&amp;" ","")</f>
        <v/>
      </c>
      <c r="U11" s="84" t="str">
        <f>IF('1.MapaRiesgos'!$Q11=U$5,$C11&amp;" ","")</f>
        <v/>
      </c>
      <c r="V11" s="84" t="str">
        <f>IF('1.MapaRiesgos'!$Q11=V$5,$C11&amp;" ","")</f>
        <v/>
      </c>
      <c r="W11" s="84" t="str">
        <f>IF('1.MapaRiesgos'!$Q11=W$5,$C11&amp;" ","")</f>
        <v/>
      </c>
      <c r="X11" s="85" t="str">
        <f>IF('1.MapaRiesgos'!$Q11=X$5,$C11&amp;" ","")</f>
        <v/>
      </c>
      <c r="Y11" s="85" t="str">
        <f>IF('1.MapaRiesgos'!$Q11=Y$5,$C11&amp;" ","")</f>
        <v/>
      </c>
      <c r="Z11" s="85" t="str">
        <f>IF('1.MapaRiesgos'!$Q11=Z$5,$C11&amp;" ","")</f>
        <v xml:space="preserve">INV-O1-i </v>
      </c>
      <c r="AA11" s="85" t="str">
        <f>IF('1.MapaRiesgos'!$Q11=AA$5,$C11&amp;" ","")</f>
        <v/>
      </c>
      <c r="AB11" s="85" t="str">
        <f>IF('1.MapaRiesgos'!$Q11=AB$5,$C11&amp;" ","")</f>
        <v/>
      </c>
      <c r="AC11" s="80" t="str">
        <f>'1.MapaRiesgos'!C11&amp;"-r"</f>
        <v>INV-O1-r</v>
      </c>
      <c r="AD11" s="82" t="str">
        <f>IF('1.MapaRiesgos'!$Y11=AD$5,$AC11&amp;" ","")</f>
        <v/>
      </c>
      <c r="AE11" s="82" t="str">
        <f>IF('1.MapaRiesgos'!$Y11=AE$5,$AC11&amp;" ","")</f>
        <v/>
      </c>
      <c r="AF11" s="82" t="str">
        <f>IF('1.MapaRiesgos'!$Y11=AF$5,$AC11&amp;" ","")</f>
        <v/>
      </c>
      <c r="AG11" s="83" t="str">
        <f>IF('1.MapaRiesgos'!$Y11=AG$5,$AC11&amp;" ","")</f>
        <v/>
      </c>
      <c r="AH11" s="83" t="str">
        <f>IF('1.MapaRiesgos'!$Y11=AH$5,$AC11&amp;" ","")</f>
        <v/>
      </c>
      <c r="AI11" s="83" t="str">
        <f>IF('1.MapaRiesgos'!$Y11=AI$5,$AC11&amp;" ","")</f>
        <v/>
      </c>
      <c r="AJ11" s="83" t="str">
        <f>IF('1.MapaRiesgos'!$Y11=AJ$5,$AC11&amp;" ","")</f>
        <v/>
      </c>
      <c r="AK11" s="83" t="str">
        <f>IF('1.MapaRiesgos'!$Y11=AK$5,$AC11&amp;" ","")</f>
        <v/>
      </c>
      <c r="AL11" s="83" t="str">
        <f>IF('1.MapaRiesgos'!$Y11=AL$5,$AC11&amp;" ","")</f>
        <v/>
      </c>
      <c r="AM11" s="83" t="str">
        <f>IF('1.MapaRiesgos'!$Y11=AM$5,$AC11&amp;" ","")</f>
        <v/>
      </c>
      <c r="AN11" s="83" t="str">
        <f>IF('1.MapaRiesgos'!$Y11=AN$5,$AC11&amp;" ","")</f>
        <v/>
      </c>
      <c r="AO11" s="84" t="str">
        <f>IF('1.MapaRiesgos'!$Y11=AO$5,$AC11&amp;" ","")</f>
        <v/>
      </c>
      <c r="AP11" s="84" t="str">
        <f>IF('1.MapaRiesgos'!$Y11=AP$5,$AC11&amp;" ","")</f>
        <v/>
      </c>
      <c r="AQ11" s="84" t="str">
        <f>IF('1.MapaRiesgos'!$Y11=AQ$5,$AC11&amp;" ","")</f>
        <v/>
      </c>
      <c r="AR11" s="84" t="str">
        <f>IF('1.MapaRiesgos'!$Y11=AR$5,$AC11&amp;" ","")</f>
        <v/>
      </c>
      <c r="AS11" s="84" t="str">
        <f>IF('1.MapaRiesgos'!$Y11=AS$5,$AC11&amp;" ","")</f>
        <v xml:space="preserve">INV-O1-r </v>
      </c>
      <c r="AT11" s="84" t="str">
        <f>IF('1.MapaRiesgos'!$Y11=AT$5,$AC11&amp;" ","")</f>
        <v/>
      </c>
      <c r="AU11" s="84" t="str">
        <f>IF('1.MapaRiesgos'!$Y11=AU$5,$AC11&amp;" ","")</f>
        <v/>
      </c>
      <c r="AV11" s="84" t="str">
        <f>IF('1.MapaRiesgos'!$Y11=AV$5,$AC11&amp;" ","")</f>
        <v/>
      </c>
      <c r="AW11" s="84" t="str">
        <f>IF('1.MapaRiesgos'!$Y11=AW$5,$AC11&amp;" ","")</f>
        <v/>
      </c>
      <c r="AX11" s="85" t="str">
        <f>IF('1.MapaRiesgos'!$Y11=AX$5,$AC11&amp;" ","")</f>
        <v/>
      </c>
      <c r="AY11" s="85" t="str">
        <f>IF('1.MapaRiesgos'!$Y11=AY$5,$AC11&amp;" ","")</f>
        <v/>
      </c>
      <c r="AZ11" s="85" t="str">
        <f>IF('1.MapaRiesgos'!$Y11=AZ$5,$AC11&amp;" ","")</f>
        <v/>
      </c>
      <c r="BA11" s="85" t="str">
        <f>IF('1.MapaRiesgos'!$Y11=BA$5,$AC11&amp;" ","")</f>
        <v/>
      </c>
      <c r="BB11" s="85" t="str">
        <f>IF('1.MapaRiesgos'!$Y11=BB$5,$AC11&amp;" ","")</f>
        <v/>
      </c>
      <c r="BC11" s="86"/>
    </row>
    <row r="12" spans="1:55" x14ac:dyDescent="0.25">
      <c r="A12" s="77">
        <f t="shared" si="0"/>
        <v>42</v>
      </c>
      <c r="B12" s="81" t="str">
        <f>'1.MapaRiesgos'!B12</f>
        <v>Formación</v>
      </c>
      <c r="C12" s="80" t="str">
        <f>'1.MapaRiesgos'!C12&amp;"-i"</f>
        <v>FOR-O1-i</v>
      </c>
      <c r="D12" s="82" t="str">
        <f>IF('1.MapaRiesgos'!$Q12=D$5,$C12&amp;" ","")</f>
        <v/>
      </c>
      <c r="E12" s="82" t="str">
        <f>IF('1.MapaRiesgos'!$Q12=E$5,$C12&amp;" ","")</f>
        <v/>
      </c>
      <c r="F12" s="82" t="str">
        <f>IF('1.MapaRiesgos'!$Q12=F$5,$C12&amp;" ","")</f>
        <v/>
      </c>
      <c r="G12" s="83" t="str">
        <f>IF('1.MapaRiesgos'!$Q12=G$5,$C12&amp;" ","")</f>
        <v/>
      </c>
      <c r="H12" s="83" t="str">
        <f>IF('1.MapaRiesgos'!$Q12=H$5,$C12&amp;" ","")</f>
        <v/>
      </c>
      <c r="I12" s="83" t="str">
        <f>IF('1.MapaRiesgos'!$Q12=I$5,$C12&amp;" ","")</f>
        <v/>
      </c>
      <c r="J12" s="83" t="str">
        <f>IF('1.MapaRiesgos'!$Q12=J$5,$C12&amp;" ","")</f>
        <v/>
      </c>
      <c r="K12" s="83" t="str">
        <f>IF('1.MapaRiesgos'!$Q12=K$5,$C12&amp;" ","")</f>
        <v/>
      </c>
      <c r="L12" s="83" t="str">
        <f>IF('1.MapaRiesgos'!$Q12=L$5,$C12&amp;" ","")</f>
        <v/>
      </c>
      <c r="M12" s="83" t="str">
        <f>IF('1.MapaRiesgos'!$Q12=M$5,$C12&amp;" ","")</f>
        <v/>
      </c>
      <c r="N12" s="83" t="str">
        <f>IF('1.MapaRiesgos'!$Q12=N$5,$C12&amp;" ","")</f>
        <v xml:space="preserve">FOR-O1-i </v>
      </c>
      <c r="O12" s="84" t="str">
        <f>IF('1.MapaRiesgos'!$Q12=O$5,$C12&amp;" ","")</f>
        <v/>
      </c>
      <c r="P12" s="84" t="str">
        <f>IF('1.MapaRiesgos'!$Q12=P$5,$C12&amp;" ","")</f>
        <v/>
      </c>
      <c r="Q12" s="84" t="str">
        <f>IF('1.MapaRiesgos'!$Q12=Q$5,$C12&amp;" ","")</f>
        <v/>
      </c>
      <c r="R12" s="84" t="str">
        <f>IF('1.MapaRiesgos'!$Q12=R$5,$C12&amp;" ","")</f>
        <v/>
      </c>
      <c r="S12" s="84" t="str">
        <f>IF('1.MapaRiesgos'!$Q12=S$5,$C12&amp;" ","")</f>
        <v/>
      </c>
      <c r="T12" s="84" t="str">
        <f>IF('1.MapaRiesgos'!$Q12=T$5,$C12&amp;" ","")</f>
        <v/>
      </c>
      <c r="U12" s="84" t="str">
        <f>IF('1.MapaRiesgos'!$Q12=U$5,$C12&amp;" ","")</f>
        <v/>
      </c>
      <c r="V12" s="84" t="str">
        <f>IF('1.MapaRiesgos'!$Q12=V$5,$C12&amp;" ","")</f>
        <v/>
      </c>
      <c r="W12" s="84" t="str">
        <f>IF('1.MapaRiesgos'!$Q12=W$5,$C12&amp;" ","")</f>
        <v/>
      </c>
      <c r="X12" s="85" t="str">
        <f>IF('1.MapaRiesgos'!$Q12=X$5,$C12&amp;" ","")</f>
        <v/>
      </c>
      <c r="Y12" s="85" t="str">
        <f>IF('1.MapaRiesgos'!$Q12=Y$5,$C12&amp;" ","")</f>
        <v/>
      </c>
      <c r="Z12" s="85" t="str">
        <f>IF('1.MapaRiesgos'!$Q12=Z$5,$C12&amp;" ","")</f>
        <v/>
      </c>
      <c r="AA12" s="85" t="str">
        <f>IF('1.MapaRiesgos'!$Q12=AA$5,$C12&amp;" ","")</f>
        <v/>
      </c>
      <c r="AB12" s="85" t="str">
        <f>IF('1.MapaRiesgos'!$Q12=AB$5,$C12&amp;" ","")</f>
        <v/>
      </c>
      <c r="AC12" s="80" t="str">
        <f>'1.MapaRiesgos'!C12&amp;"-r"</f>
        <v>FOR-O1-r</v>
      </c>
      <c r="AD12" s="82" t="str">
        <f>IF('1.MapaRiesgos'!$Y12=AD$5,$AC12&amp;" ","")</f>
        <v/>
      </c>
      <c r="AE12" s="82" t="str">
        <f>IF('1.MapaRiesgos'!$Y12=AE$5,$AC12&amp;" ","")</f>
        <v/>
      </c>
      <c r="AF12" s="82" t="str">
        <f>IF('1.MapaRiesgos'!$Y12=AF$5,$AC12&amp;" ","")</f>
        <v/>
      </c>
      <c r="AG12" s="83" t="str">
        <f>IF('1.MapaRiesgos'!$Y12=AG$5,$AC12&amp;" ","")</f>
        <v/>
      </c>
      <c r="AH12" s="83" t="str">
        <f>IF('1.MapaRiesgos'!$Y12=AH$5,$AC12&amp;" ","")</f>
        <v/>
      </c>
      <c r="AI12" s="83" t="str">
        <f>IF('1.MapaRiesgos'!$Y12=AI$5,$AC12&amp;" ","")</f>
        <v/>
      </c>
      <c r="AJ12" s="83" t="str">
        <f>IF('1.MapaRiesgos'!$Y12=AJ$5,$AC12&amp;" ","")</f>
        <v/>
      </c>
      <c r="AK12" s="83" t="str">
        <f>IF('1.MapaRiesgos'!$Y12=AK$5,$AC12&amp;" ","")</f>
        <v/>
      </c>
      <c r="AL12" s="83" t="str">
        <f>IF('1.MapaRiesgos'!$Y12=AL$5,$AC12&amp;" ","")</f>
        <v/>
      </c>
      <c r="AM12" s="83" t="str">
        <f>IF('1.MapaRiesgos'!$Y12=AM$5,$AC12&amp;" ","")</f>
        <v/>
      </c>
      <c r="AN12" s="83" t="str">
        <f>IF('1.MapaRiesgos'!$Y12=AN$5,$AC12&amp;" ","")</f>
        <v xml:space="preserve">FOR-O1-r </v>
      </c>
      <c r="AO12" s="84" t="str">
        <f>IF('1.MapaRiesgos'!$Y12=AO$5,$AC12&amp;" ","")</f>
        <v/>
      </c>
      <c r="AP12" s="84" t="str">
        <f>IF('1.MapaRiesgos'!$Y12=AP$5,$AC12&amp;" ","")</f>
        <v/>
      </c>
      <c r="AQ12" s="84" t="str">
        <f>IF('1.MapaRiesgos'!$Y12=AQ$5,$AC12&amp;" ","")</f>
        <v/>
      </c>
      <c r="AR12" s="84" t="str">
        <f>IF('1.MapaRiesgos'!$Y12=AR$5,$AC12&amp;" ","")</f>
        <v/>
      </c>
      <c r="AS12" s="84" t="str">
        <f>IF('1.MapaRiesgos'!$Y12=AS$5,$AC12&amp;" ","")</f>
        <v/>
      </c>
      <c r="AT12" s="84" t="str">
        <f>IF('1.MapaRiesgos'!$Y12=AT$5,$AC12&amp;" ","")</f>
        <v/>
      </c>
      <c r="AU12" s="84" t="str">
        <f>IF('1.MapaRiesgos'!$Y12=AU$5,$AC12&amp;" ","")</f>
        <v/>
      </c>
      <c r="AV12" s="84" t="str">
        <f>IF('1.MapaRiesgos'!$Y12=AV$5,$AC12&amp;" ","")</f>
        <v/>
      </c>
      <c r="AW12" s="84" t="str">
        <f>IF('1.MapaRiesgos'!$Y12=AW$5,$AC12&amp;" ","")</f>
        <v/>
      </c>
      <c r="AX12" s="85" t="str">
        <f>IF('1.MapaRiesgos'!$Y12=AX$5,$AC12&amp;" ","")</f>
        <v/>
      </c>
      <c r="AY12" s="85" t="str">
        <f>IF('1.MapaRiesgos'!$Y12=AY$5,$AC12&amp;" ","")</f>
        <v/>
      </c>
      <c r="AZ12" s="85" t="str">
        <f>IF('1.MapaRiesgos'!$Y12=AZ$5,$AC12&amp;" ","")</f>
        <v/>
      </c>
      <c r="BA12" s="85" t="str">
        <f>IF('1.MapaRiesgos'!$Y12=BA$5,$AC12&amp;" ","")</f>
        <v/>
      </c>
      <c r="BB12" s="85" t="str">
        <f>IF('1.MapaRiesgos'!$Y12=BB$5,$AC12&amp;" ","")</f>
        <v/>
      </c>
      <c r="BC12" s="86"/>
    </row>
    <row r="13" spans="1:55" x14ac:dyDescent="0.25">
      <c r="A13" s="77">
        <f t="shared" si="0"/>
        <v>48</v>
      </c>
      <c r="B13" s="81" t="str">
        <f>'1.MapaRiesgos'!B13</f>
        <v>Evaluación independiente</v>
      </c>
      <c r="C13" s="80" t="str">
        <f>'1.MapaRiesgos'!C13&amp;"-i"</f>
        <v>EVA-O1-i</v>
      </c>
      <c r="D13" s="82" t="str">
        <f>IF('1.MapaRiesgos'!$Q13=D$5,$C13&amp;" ","")</f>
        <v/>
      </c>
      <c r="E13" s="82" t="str">
        <f>IF('1.MapaRiesgos'!$Q13=E$5,$C13&amp;" ","")</f>
        <v/>
      </c>
      <c r="F13" s="82" t="str">
        <f>IF('1.MapaRiesgos'!$Q13=F$5,$C13&amp;" ","")</f>
        <v/>
      </c>
      <c r="G13" s="83" t="str">
        <f>IF('1.MapaRiesgos'!$Q13=G$5,$C13&amp;" ","")</f>
        <v/>
      </c>
      <c r="H13" s="83" t="str">
        <f>IF('1.MapaRiesgos'!$Q13=H$5,$C13&amp;" ","")</f>
        <v/>
      </c>
      <c r="I13" s="83" t="str">
        <f>IF('1.MapaRiesgos'!$Q13=I$5,$C13&amp;" ","")</f>
        <v/>
      </c>
      <c r="J13" s="83" t="str">
        <f>IF('1.MapaRiesgos'!$Q13=J$5,$C13&amp;" ","")</f>
        <v/>
      </c>
      <c r="K13" s="83" t="str">
        <f>IF('1.MapaRiesgos'!$Q13=K$5,$C13&amp;" ","")</f>
        <v/>
      </c>
      <c r="L13" s="83" t="str">
        <f>IF('1.MapaRiesgos'!$Q13=L$5,$C13&amp;" ","")</f>
        <v/>
      </c>
      <c r="M13" s="83" t="str">
        <f>IF('1.MapaRiesgos'!$Q13=M$5,$C13&amp;" ","")</f>
        <v/>
      </c>
      <c r="N13" s="83" t="str">
        <f>IF('1.MapaRiesgos'!$Q13=N$5,$C13&amp;" ","")</f>
        <v xml:space="preserve">EVA-O1-i </v>
      </c>
      <c r="O13" s="84" t="str">
        <f>IF('1.MapaRiesgos'!$Q13=O$5,$C13&amp;" ","")</f>
        <v/>
      </c>
      <c r="P13" s="84" t="str">
        <f>IF('1.MapaRiesgos'!$Q13=P$5,$C13&amp;" ","")</f>
        <v/>
      </c>
      <c r="Q13" s="84" t="str">
        <f>IF('1.MapaRiesgos'!$Q13=Q$5,$C13&amp;" ","")</f>
        <v/>
      </c>
      <c r="R13" s="84" t="str">
        <f>IF('1.MapaRiesgos'!$Q13=R$5,$C13&amp;" ","")</f>
        <v/>
      </c>
      <c r="S13" s="84" t="str">
        <f>IF('1.MapaRiesgos'!$Q13=S$5,$C13&amp;" ","")</f>
        <v/>
      </c>
      <c r="T13" s="84" t="str">
        <f>IF('1.MapaRiesgos'!$Q13=T$5,$C13&amp;" ","")</f>
        <v/>
      </c>
      <c r="U13" s="84" t="str">
        <f>IF('1.MapaRiesgos'!$Q13=U$5,$C13&amp;" ","")</f>
        <v/>
      </c>
      <c r="V13" s="84" t="str">
        <f>IF('1.MapaRiesgos'!$Q13=V$5,$C13&amp;" ","")</f>
        <v/>
      </c>
      <c r="W13" s="84" t="str">
        <f>IF('1.MapaRiesgos'!$Q13=W$5,$C13&amp;" ","")</f>
        <v/>
      </c>
      <c r="X13" s="85" t="str">
        <f>IF('1.MapaRiesgos'!$Q13=X$5,$C13&amp;" ","")</f>
        <v/>
      </c>
      <c r="Y13" s="85" t="str">
        <f>IF('1.MapaRiesgos'!$Q13=Y$5,$C13&amp;" ","")</f>
        <v/>
      </c>
      <c r="Z13" s="85" t="str">
        <f>IF('1.MapaRiesgos'!$Q13=Z$5,$C13&amp;" ","")</f>
        <v/>
      </c>
      <c r="AA13" s="85" t="str">
        <f>IF('1.MapaRiesgos'!$Q13=AA$5,$C13&amp;" ","")</f>
        <v/>
      </c>
      <c r="AB13" s="85" t="str">
        <f>IF('1.MapaRiesgos'!$Q13=AB$5,$C13&amp;" ","")</f>
        <v/>
      </c>
      <c r="AC13" s="80" t="str">
        <f>'1.MapaRiesgos'!C13&amp;"-r"</f>
        <v>EVA-O1-r</v>
      </c>
      <c r="AD13" s="82" t="str">
        <f>IF('1.MapaRiesgos'!$Y13=AD$5,$AC13&amp;" ","")</f>
        <v/>
      </c>
      <c r="AE13" s="82" t="str">
        <f>IF('1.MapaRiesgos'!$Y13=AE$5,$AC13&amp;" ","")</f>
        <v/>
      </c>
      <c r="AF13" s="82" t="str">
        <f>IF('1.MapaRiesgos'!$Y13=AF$5,$AC13&amp;" ","")</f>
        <v xml:space="preserve">EVA-O1-r </v>
      </c>
      <c r="AG13" s="83" t="str">
        <f>IF('1.MapaRiesgos'!$Y13=AG$5,$AC13&amp;" ","")</f>
        <v/>
      </c>
      <c r="AH13" s="83" t="str">
        <f>IF('1.MapaRiesgos'!$Y13=AH$5,$AC13&amp;" ","")</f>
        <v/>
      </c>
      <c r="AI13" s="83" t="str">
        <f>IF('1.MapaRiesgos'!$Y13=AI$5,$AC13&amp;" ","")</f>
        <v/>
      </c>
      <c r="AJ13" s="83" t="str">
        <f>IF('1.MapaRiesgos'!$Y13=AJ$5,$AC13&amp;" ","")</f>
        <v/>
      </c>
      <c r="AK13" s="83" t="str">
        <f>IF('1.MapaRiesgos'!$Y13=AK$5,$AC13&amp;" ","")</f>
        <v/>
      </c>
      <c r="AL13" s="83" t="str">
        <f>IF('1.MapaRiesgos'!$Y13=AL$5,$AC13&amp;" ","")</f>
        <v/>
      </c>
      <c r="AM13" s="83" t="str">
        <f>IF('1.MapaRiesgos'!$Y13=AM$5,$AC13&amp;" ","")</f>
        <v/>
      </c>
      <c r="AN13" s="83" t="str">
        <f>IF('1.MapaRiesgos'!$Y13=AN$5,$AC13&amp;" ","")</f>
        <v/>
      </c>
      <c r="AO13" s="84" t="str">
        <f>IF('1.MapaRiesgos'!$Y13=AO$5,$AC13&amp;" ","")</f>
        <v/>
      </c>
      <c r="AP13" s="84" t="str">
        <f>IF('1.MapaRiesgos'!$Y13=AP$5,$AC13&amp;" ","")</f>
        <v/>
      </c>
      <c r="AQ13" s="84" t="str">
        <f>IF('1.MapaRiesgos'!$Y13=AQ$5,$AC13&amp;" ","")</f>
        <v/>
      </c>
      <c r="AR13" s="84" t="str">
        <f>IF('1.MapaRiesgos'!$Y13=AR$5,$AC13&amp;" ","")</f>
        <v/>
      </c>
      <c r="AS13" s="84" t="str">
        <f>IF('1.MapaRiesgos'!$Y13=AS$5,$AC13&amp;" ","")</f>
        <v/>
      </c>
      <c r="AT13" s="84" t="str">
        <f>IF('1.MapaRiesgos'!$Y13=AT$5,$AC13&amp;" ","")</f>
        <v/>
      </c>
      <c r="AU13" s="84" t="str">
        <f>IF('1.MapaRiesgos'!$Y13=AU$5,$AC13&amp;" ","")</f>
        <v/>
      </c>
      <c r="AV13" s="84" t="str">
        <f>IF('1.MapaRiesgos'!$Y13=AV$5,$AC13&amp;" ","")</f>
        <v/>
      </c>
      <c r="AW13" s="84" t="str">
        <f>IF('1.MapaRiesgos'!$Y13=AW$5,$AC13&amp;" ","")</f>
        <v/>
      </c>
      <c r="AX13" s="85" t="str">
        <f>IF('1.MapaRiesgos'!$Y13=AX$5,$AC13&amp;" ","")</f>
        <v/>
      </c>
      <c r="AY13" s="85" t="str">
        <f>IF('1.MapaRiesgos'!$Y13=AY$5,$AC13&amp;" ","")</f>
        <v/>
      </c>
      <c r="AZ13" s="85" t="str">
        <f>IF('1.MapaRiesgos'!$Y13=AZ$5,$AC13&amp;" ","")</f>
        <v/>
      </c>
      <c r="BA13" s="85" t="str">
        <f>IF('1.MapaRiesgos'!$Y13=BA$5,$AC13&amp;" ","")</f>
        <v/>
      </c>
      <c r="BB13" s="85" t="str">
        <f>IF('1.MapaRiesgos'!$Y13=BB$5,$AC13&amp;" ","")</f>
        <v/>
      </c>
      <c r="BC13" s="86"/>
    </row>
    <row r="14" spans="1:55" ht="27" x14ac:dyDescent="0.25">
      <c r="A14" s="77">
        <f t="shared" si="0"/>
        <v>54</v>
      </c>
      <c r="B14" s="81" t="str">
        <f>'1.MapaRiesgos'!B14</f>
        <v>Apropiación social del conocimiento y del patrimonio</v>
      </c>
      <c r="C14" s="80" t="str">
        <f>'1.MapaRiesgos'!C14&amp;"-i"</f>
        <v>APR-O1-i</v>
      </c>
      <c r="D14" s="82" t="str">
        <f>IF('1.MapaRiesgos'!$Q14=D$5,$C14&amp;" ","")</f>
        <v/>
      </c>
      <c r="E14" s="82" t="str">
        <f>IF('1.MapaRiesgos'!$Q14=E$5,$C14&amp;" ","")</f>
        <v/>
      </c>
      <c r="F14" s="82" t="str">
        <f>IF('1.MapaRiesgos'!$Q14=F$5,$C14&amp;" ","")</f>
        <v/>
      </c>
      <c r="G14" s="83" t="str">
        <f>IF('1.MapaRiesgos'!$Q14=G$5,$C14&amp;" ","")</f>
        <v/>
      </c>
      <c r="H14" s="83" t="str">
        <f>IF('1.MapaRiesgos'!$Q14=H$5,$C14&amp;" ","")</f>
        <v/>
      </c>
      <c r="I14" s="83" t="str">
        <f>IF('1.MapaRiesgos'!$Q14=I$5,$C14&amp;" ","")</f>
        <v/>
      </c>
      <c r="J14" s="83" t="str">
        <f>IF('1.MapaRiesgos'!$Q14=J$5,$C14&amp;" ","")</f>
        <v/>
      </c>
      <c r="K14" s="83" t="str">
        <f>IF('1.MapaRiesgos'!$Q14=K$5,$C14&amp;" ","")</f>
        <v/>
      </c>
      <c r="L14" s="83" t="str">
        <f>IF('1.MapaRiesgos'!$Q14=L$5,$C14&amp;" ","")</f>
        <v/>
      </c>
      <c r="M14" s="83" t="str">
        <f>IF('1.MapaRiesgos'!$Q14=M$5,$C14&amp;" ","")</f>
        <v/>
      </c>
      <c r="N14" s="83" t="str">
        <f>IF('1.MapaRiesgos'!$Q14=N$5,$C14&amp;" ","")</f>
        <v/>
      </c>
      <c r="O14" s="84" t="str">
        <f>IF('1.MapaRiesgos'!$Q14=O$5,$C14&amp;" ","")</f>
        <v/>
      </c>
      <c r="P14" s="84" t="str">
        <f>IF('1.MapaRiesgos'!$Q14=P$5,$C14&amp;" ","")</f>
        <v/>
      </c>
      <c r="Q14" s="84" t="str">
        <f>IF('1.MapaRiesgos'!$Q14=Q$5,$C14&amp;" ","")</f>
        <v/>
      </c>
      <c r="R14" s="84" t="str">
        <f>IF('1.MapaRiesgos'!$Q14=R$5,$C14&amp;" ","")</f>
        <v/>
      </c>
      <c r="S14" s="84" t="str">
        <f>IF('1.MapaRiesgos'!$Q14=S$5,$C14&amp;" ","")</f>
        <v/>
      </c>
      <c r="T14" s="84" t="str">
        <f>IF('1.MapaRiesgos'!$Q14=T$5,$C14&amp;" ","")</f>
        <v/>
      </c>
      <c r="U14" s="84" t="str">
        <f>IF('1.MapaRiesgos'!$Q14=U$5,$C14&amp;" ","")</f>
        <v/>
      </c>
      <c r="V14" s="84" t="str">
        <f>IF('1.MapaRiesgos'!$Q14=V$5,$C14&amp;" ","")</f>
        <v/>
      </c>
      <c r="W14" s="84" t="str">
        <f>IF('1.MapaRiesgos'!$Q14=W$5,$C14&amp;" ","")</f>
        <v/>
      </c>
      <c r="X14" s="85" t="str">
        <f>IF('1.MapaRiesgos'!$Q14=X$5,$C14&amp;" ","")</f>
        <v/>
      </c>
      <c r="Y14" s="85" t="str">
        <f>IF('1.MapaRiesgos'!$Q14=Y$5,$C14&amp;" ","")</f>
        <v/>
      </c>
      <c r="Z14" s="85" t="str">
        <f>IF('1.MapaRiesgos'!$Q14=Z$5,$C14&amp;" ","")</f>
        <v xml:space="preserve">APR-O1-i </v>
      </c>
      <c r="AA14" s="85" t="str">
        <f>IF('1.MapaRiesgos'!$Q14=AA$5,$C14&amp;" ","")</f>
        <v/>
      </c>
      <c r="AB14" s="85" t="str">
        <f>IF('1.MapaRiesgos'!$Q14=AB$5,$C14&amp;" ","")</f>
        <v/>
      </c>
      <c r="AC14" s="80" t="str">
        <f>'1.MapaRiesgos'!C14&amp;"-r"</f>
        <v>APR-O1-r</v>
      </c>
      <c r="AD14" s="82" t="str">
        <f>IF('1.MapaRiesgos'!$Y14=AD$5,$AC14&amp;" ","")</f>
        <v/>
      </c>
      <c r="AE14" s="82" t="str">
        <f>IF('1.MapaRiesgos'!$Y14=AE$5,$AC14&amp;" ","")</f>
        <v/>
      </c>
      <c r="AF14" s="82" t="str">
        <f>IF('1.MapaRiesgos'!$Y14=AF$5,$AC14&amp;" ","")</f>
        <v/>
      </c>
      <c r="AG14" s="83" t="str">
        <f>IF('1.MapaRiesgos'!$Y14=AG$5,$AC14&amp;" ","")</f>
        <v/>
      </c>
      <c r="AH14" s="83" t="str">
        <f>IF('1.MapaRiesgos'!$Y14=AH$5,$AC14&amp;" ","")</f>
        <v/>
      </c>
      <c r="AI14" s="83" t="str">
        <f>IF('1.MapaRiesgos'!$Y14=AI$5,$AC14&amp;" ","")</f>
        <v/>
      </c>
      <c r="AJ14" s="83" t="str">
        <f>IF('1.MapaRiesgos'!$Y14=AJ$5,$AC14&amp;" ","")</f>
        <v/>
      </c>
      <c r="AK14" s="83" t="str">
        <f>IF('1.MapaRiesgos'!$Y14=AK$5,$AC14&amp;" ","")</f>
        <v/>
      </c>
      <c r="AL14" s="83" t="str">
        <f>IF('1.MapaRiesgos'!$Y14=AL$5,$AC14&amp;" ","")</f>
        <v/>
      </c>
      <c r="AM14" s="83" t="str">
        <f>IF('1.MapaRiesgos'!$Y14=AM$5,$AC14&amp;" ","")</f>
        <v/>
      </c>
      <c r="AN14" s="83" t="str">
        <f>IF('1.MapaRiesgos'!$Y14=AN$5,$AC14&amp;" ","")</f>
        <v/>
      </c>
      <c r="AO14" s="84" t="str">
        <f>IF('1.MapaRiesgos'!$Y14=AO$5,$AC14&amp;" ","")</f>
        <v/>
      </c>
      <c r="AP14" s="84" t="str">
        <f>IF('1.MapaRiesgos'!$Y14=AP$5,$AC14&amp;" ","")</f>
        <v xml:space="preserve">APR-O1-r </v>
      </c>
      <c r="AQ14" s="84" t="str">
        <f>IF('1.MapaRiesgos'!$Y14=AQ$5,$AC14&amp;" ","")</f>
        <v/>
      </c>
      <c r="AR14" s="84" t="str">
        <f>IF('1.MapaRiesgos'!$Y14=AR$5,$AC14&amp;" ","")</f>
        <v/>
      </c>
      <c r="AS14" s="84" t="str">
        <f>IF('1.MapaRiesgos'!$Y14=AS$5,$AC14&amp;" ","")</f>
        <v/>
      </c>
      <c r="AT14" s="84" t="str">
        <f>IF('1.MapaRiesgos'!$Y14=AT$5,$AC14&amp;" ","")</f>
        <v/>
      </c>
      <c r="AU14" s="84" t="str">
        <f>IF('1.MapaRiesgos'!$Y14=AU$5,$AC14&amp;" ","")</f>
        <v/>
      </c>
      <c r="AV14" s="84" t="str">
        <f>IF('1.MapaRiesgos'!$Y14=AV$5,$AC14&amp;" ","")</f>
        <v/>
      </c>
      <c r="AW14" s="84" t="str">
        <f>IF('1.MapaRiesgos'!$Y14=AW$5,$AC14&amp;" ","")</f>
        <v/>
      </c>
      <c r="AX14" s="85" t="str">
        <f>IF('1.MapaRiesgos'!$Y14=AX$5,$AC14&amp;" ","")</f>
        <v/>
      </c>
      <c r="AY14" s="85" t="str">
        <f>IF('1.MapaRiesgos'!$Y14=AY$5,$AC14&amp;" ","")</f>
        <v/>
      </c>
      <c r="AZ14" s="85" t="str">
        <f>IF('1.MapaRiesgos'!$Y14=AZ$5,$AC14&amp;" ","")</f>
        <v/>
      </c>
      <c r="BA14" s="85" t="str">
        <f>IF('1.MapaRiesgos'!$Y14=BA$5,$AC14&amp;" ","")</f>
        <v/>
      </c>
      <c r="BB14" s="85" t="str">
        <f>IF('1.MapaRiesgos'!$Y14=BB$5,$AC14&amp;" ","")</f>
        <v/>
      </c>
      <c r="BC14" s="86"/>
    </row>
    <row r="15" spans="1:55" x14ac:dyDescent="0.25">
      <c r="A15" s="77">
        <f t="shared" si="0"/>
        <v>60</v>
      </c>
      <c r="B15" s="81" t="str">
        <f>'1.MapaRiesgos'!B15</f>
        <v>Gestión del talento humano</v>
      </c>
      <c r="C15" s="80" t="str">
        <f>'1.MapaRiesgos'!C15&amp;"-i"</f>
        <v>DES-O1-i</v>
      </c>
      <c r="D15" s="82" t="str">
        <f>IF('1.MapaRiesgos'!$Q15=D$5,$C15&amp;" ","")</f>
        <v/>
      </c>
      <c r="E15" s="82" t="str">
        <f>IF('1.MapaRiesgos'!$Q15=E$5,$C15&amp;" ","")</f>
        <v/>
      </c>
      <c r="F15" s="82" t="str">
        <f>IF('1.MapaRiesgos'!$Q15=F$5,$C15&amp;" ","")</f>
        <v/>
      </c>
      <c r="G15" s="83" t="str">
        <f>IF('1.MapaRiesgos'!$Q15=G$5,$C15&amp;" ","")</f>
        <v/>
      </c>
      <c r="H15" s="83" t="str">
        <f>IF('1.MapaRiesgos'!$Q15=H$5,$C15&amp;" ","")</f>
        <v/>
      </c>
      <c r="I15" s="83" t="str">
        <f>IF('1.MapaRiesgos'!$Q15=I$5,$C15&amp;" ","")</f>
        <v/>
      </c>
      <c r="J15" s="83" t="str">
        <f>IF('1.MapaRiesgos'!$Q15=J$5,$C15&amp;" ","")</f>
        <v/>
      </c>
      <c r="K15" s="83" t="str">
        <f>IF('1.MapaRiesgos'!$Q15=K$5,$C15&amp;" ","")</f>
        <v/>
      </c>
      <c r="L15" s="83" t="str">
        <f>IF('1.MapaRiesgos'!$Q15=L$5,$C15&amp;" ","")</f>
        <v/>
      </c>
      <c r="M15" s="83" t="str">
        <f>IF('1.MapaRiesgos'!$Q15=M$5,$C15&amp;" ","")</f>
        <v/>
      </c>
      <c r="N15" s="83" t="str">
        <f>IF('1.MapaRiesgos'!$Q15=N$5,$C15&amp;" ","")</f>
        <v/>
      </c>
      <c r="O15" s="84" t="str">
        <f>IF('1.MapaRiesgos'!$Q15=O$5,$C15&amp;" ","")</f>
        <v/>
      </c>
      <c r="P15" s="84" t="str">
        <f>IF('1.MapaRiesgos'!$Q15=P$5,$C15&amp;" ","")</f>
        <v/>
      </c>
      <c r="Q15" s="84" t="str">
        <f>IF('1.MapaRiesgos'!$Q15=Q$5,$C15&amp;" ","")</f>
        <v/>
      </c>
      <c r="R15" s="84" t="str">
        <f>IF('1.MapaRiesgos'!$Q15=R$5,$C15&amp;" ","")</f>
        <v/>
      </c>
      <c r="S15" s="84" t="str">
        <f>IF('1.MapaRiesgos'!$Q15=S$5,$C15&amp;" ","")</f>
        <v xml:space="preserve">DES-O1-i </v>
      </c>
      <c r="T15" s="84" t="str">
        <f>IF('1.MapaRiesgos'!$Q15=T$5,$C15&amp;" ","")</f>
        <v/>
      </c>
      <c r="U15" s="84" t="str">
        <f>IF('1.MapaRiesgos'!$Q15=U$5,$C15&amp;" ","")</f>
        <v/>
      </c>
      <c r="V15" s="84" t="str">
        <f>IF('1.MapaRiesgos'!$Q15=V$5,$C15&amp;" ","")</f>
        <v/>
      </c>
      <c r="W15" s="84" t="str">
        <f>IF('1.MapaRiesgos'!$Q15=W$5,$C15&amp;" ","")</f>
        <v/>
      </c>
      <c r="X15" s="85" t="str">
        <f>IF('1.MapaRiesgos'!$Q15=X$5,$C15&amp;" ","")</f>
        <v/>
      </c>
      <c r="Y15" s="85" t="str">
        <f>IF('1.MapaRiesgos'!$Q15=Y$5,$C15&amp;" ","")</f>
        <v/>
      </c>
      <c r="Z15" s="85" t="str">
        <f>IF('1.MapaRiesgos'!$Q15=Z$5,$C15&amp;" ","")</f>
        <v/>
      </c>
      <c r="AA15" s="85" t="str">
        <f>IF('1.MapaRiesgos'!$Q15=AA$5,$C15&amp;" ","")</f>
        <v/>
      </c>
      <c r="AB15" s="85" t="str">
        <f>IF('1.MapaRiesgos'!$Q15=AB$5,$C15&amp;" ","")</f>
        <v/>
      </c>
      <c r="AC15" s="80" t="str">
        <f>'1.MapaRiesgos'!C15&amp;"-r"</f>
        <v>DES-O1-r</v>
      </c>
      <c r="AD15" s="82" t="str">
        <f>IF('1.MapaRiesgos'!$Y15=AD$5,$AC15&amp;" ","")</f>
        <v/>
      </c>
      <c r="AE15" s="82" t="str">
        <f>IF('1.MapaRiesgos'!$Y15=AE$5,$AC15&amp;" ","")</f>
        <v/>
      </c>
      <c r="AF15" s="82" t="str">
        <f>IF('1.MapaRiesgos'!$Y15=AF$5,$AC15&amp;" ","")</f>
        <v/>
      </c>
      <c r="AG15" s="83" t="str">
        <f>IF('1.MapaRiesgos'!$Y15=AG$5,$AC15&amp;" ","")</f>
        <v/>
      </c>
      <c r="AH15" s="83" t="str">
        <f>IF('1.MapaRiesgos'!$Y15=AH$5,$AC15&amp;" ","")</f>
        <v/>
      </c>
      <c r="AI15" s="83" t="str">
        <f>IF('1.MapaRiesgos'!$Y15=AI$5,$AC15&amp;" ","")</f>
        <v/>
      </c>
      <c r="AJ15" s="83" t="str">
        <f>IF('1.MapaRiesgos'!$Y15=AJ$5,$AC15&amp;" ","")</f>
        <v/>
      </c>
      <c r="AK15" s="83" t="str">
        <f>IF('1.MapaRiesgos'!$Y15=AK$5,$AC15&amp;" ","")</f>
        <v xml:space="preserve">DES-O1-r </v>
      </c>
      <c r="AL15" s="83" t="str">
        <f>IF('1.MapaRiesgos'!$Y15=AL$5,$AC15&amp;" ","")</f>
        <v/>
      </c>
      <c r="AM15" s="83" t="str">
        <f>IF('1.MapaRiesgos'!$Y15=AM$5,$AC15&amp;" ","")</f>
        <v/>
      </c>
      <c r="AN15" s="83" t="str">
        <f>IF('1.MapaRiesgos'!$Y15=AN$5,$AC15&amp;" ","")</f>
        <v/>
      </c>
      <c r="AO15" s="84" t="str">
        <f>IF('1.MapaRiesgos'!$Y15=AO$5,$AC15&amp;" ","")</f>
        <v/>
      </c>
      <c r="AP15" s="84" t="str">
        <f>IF('1.MapaRiesgos'!$Y15=AP$5,$AC15&amp;" ","")</f>
        <v/>
      </c>
      <c r="AQ15" s="84" t="str">
        <f>IF('1.MapaRiesgos'!$Y15=AQ$5,$AC15&amp;" ","")</f>
        <v/>
      </c>
      <c r="AR15" s="84" t="str">
        <f>IF('1.MapaRiesgos'!$Y15=AR$5,$AC15&amp;" ","")</f>
        <v/>
      </c>
      <c r="AS15" s="84" t="str">
        <f>IF('1.MapaRiesgos'!$Y15=AS$5,$AC15&amp;" ","")</f>
        <v/>
      </c>
      <c r="AT15" s="84" t="str">
        <f>IF('1.MapaRiesgos'!$Y15=AT$5,$AC15&amp;" ","")</f>
        <v/>
      </c>
      <c r="AU15" s="84" t="str">
        <f>IF('1.MapaRiesgos'!$Y15=AU$5,$AC15&amp;" ","")</f>
        <v/>
      </c>
      <c r="AV15" s="84" t="str">
        <f>IF('1.MapaRiesgos'!$Y15=AV$5,$AC15&amp;" ","")</f>
        <v/>
      </c>
      <c r="AW15" s="84" t="str">
        <f>IF('1.MapaRiesgos'!$Y15=AW$5,$AC15&amp;" ","")</f>
        <v/>
      </c>
      <c r="AX15" s="85" t="str">
        <f>IF('1.MapaRiesgos'!$Y15=AX$5,$AC15&amp;" ","")</f>
        <v/>
      </c>
      <c r="AY15" s="85" t="str">
        <f>IF('1.MapaRiesgos'!$Y15=AY$5,$AC15&amp;" ","")</f>
        <v/>
      </c>
      <c r="AZ15" s="85" t="str">
        <f>IF('1.MapaRiesgos'!$Y15=AZ$5,$AC15&amp;" ","")</f>
        <v/>
      </c>
      <c r="BA15" s="85" t="str">
        <f>IF('1.MapaRiesgos'!$Y15=BA$5,$AC15&amp;" ","")</f>
        <v/>
      </c>
      <c r="BB15" s="85" t="str">
        <f>IF('1.MapaRiesgos'!$Y15=BB$5,$AC15&amp;" ","")</f>
        <v/>
      </c>
      <c r="BC15" s="86"/>
    </row>
    <row r="16" spans="1:55" x14ac:dyDescent="0.25">
      <c r="A16" s="77">
        <f t="shared" si="0"/>
        <v>66</v>
      </c>
      <c r="B16" s="81" t="e">
        <f>'1.MapaRiesgos'!#REF!</f>
        <v>#REF!</v>
      </c>
      <c r="C16" s="80" t="e">
        <f>'1.MapaRiesgos'!#REF!&amp;"-i"</f>
        <v>#REF!</v>
      </c>
      <c r="D16" s="82" t="e">
        <f>IF('1.MapaRiesgos'!#REF!=D$5,$C16&amp;" ","")</f>
        <v>#REF!</v>
      </c>
      <c r="E16" s="82" t="e">
        <f>IF('1.MapaRiesgos'!#REF!=E$5,$C16&amp;" ","")</f>
        <v>#REF!</v>
      </c>
      <c r="F16" s="82" t="e">
        <f>IF('1.MapaRiesgos'!#REF!=F$5,$C16&amp;" ","")</f>
        <v>#REF!</v>
      </c>
      <c r="G16" s="83" t="e">
        <f>IF('1.MapaRiesgos'!#REF!=G$5,$C16&amp;" ","")</f>
        <v>#REF!</v>
      </c>
      <c r="H16" s="83" t="e">
        <f>IF('1.MapaRiesgos'!#REF!=H$5,$C16&amp;" ","")</f>
        <v>#REF!</v>
      </c>
      <c r="I16" s="83" t="e">
        <f>IF('1.MapaRiesgos'!#REF!=I$5,$C16&amp;" ","")</f>
        <v>#REF!</v>
      </c>
      <c r="J16" s="83" t="e">
        <f>IF('1.MapaRiesgos'!#REF!=J$5,$C16&amp;" ","")</f>
        <v>#REF!</v>
      </c>
      <c r="K16" s="83" t="e">
        <f>IF('1.MapaRiesgos'!#REF!=K$5,$C16&amp;" ","")</f>
        <v>#REF!</v>
      </c>
      <c r="L16" s="83" t="e">
        <f>IF('1.MapaRiesgos'!#REF!=L$5,$C16&amp;" ","")</f>
        <v>#REF!</v>
      </c>
      <c r="M16" s="83" t="e">
        <f>IF('1.MapaRiesgos'!#REF!=M$5,$C16&amp;" ","")</f>
        <v>#REF!</v>
      </c>
      <c r="N16" s="83" t="e">
        <f>IF('1.MapaRiesgos'!#REF!=N$5,$C16&amp;" ","")</f>
        <v>#REF!</v>
      </c>
      <c r="O16" s="84" t="e">
        <f>IF('1.MapaRiesgos'!#REF!=O$5,$C16&amp;" ","")</f>
        <v>#REF!</v>
      </c>
      <c r="P16" s="84" t="e">
        <f>IF('1.MapaRiesgos'!#REF!=P$5,$C16&amp;" ","")</f>
        <v>#REF!</v>
      </c>
      <c r="Q16" s="84" t="e">
        <f>IF('1.MapaRiesgos'!#REF!=Q$5,$C16&amp;" ","")</f>
        <v>#REF!</v>
      </c>
      <c r="R16" s="84" t="e">
        <f>IF('1.MapaRiesgos'!#REF!=R$5,$C16&amp;" ","")</f>
        <v>#REF!</v>
      </c>
      <c r="S16" s="84" t="e">
        <f>IF('1.MapaRiesgos'!#REF!=S$5,$C16&amp;" ","")</f>
        <v>#REF!</v>
      </c>
      <c r="T16" s="84" t="e">
        <f>IF('1.MapaRiesgos'!#REF!=T$5,$C16&amp;" ","")</f>
        <v>#REF!</v>
      </c>
      <c r="U16" s="84" t="e">
        <f>IF('1.MapaRiesgos'!#REF!=U$5,$C16&amp;" ","")</f>
        <v>#REF!</v>
      </c>
      <c r="V16" s="84" t="e">
        <f>IF('1.MapaRiesgos'!#REF!=V$5,$C16&amp;" ","")</f>
        <v>#REF!</v>
      </c>
      <c r="W16" s="84" t="e">
        <f>IF('1.MapaRiesgos'!#REF!=W$5,$C16&amp;" ","")</f>
        <v>#REF!</v>
      </c>
      <c r="X16" s="85" t="e">
        <f>IF('1.MapaRiesgos'!#REF!=X$5,$C16&amp;" ","")</f>
        <v>#REF!</v>
      </c>
      <c r="Y16" s="85" t="e">
        <f>IF('1.MapaRiesgos'!#REF!=Y$5,$C16&amp;" ","")</f>
        <v>#REF!</v>
      </c>
      <c r="Z16" s="85" t="e">
        <f>IF('1.MapaRiesgos'!#REF!=Z$5,$C16&amp;" ","")</f>
        <v>#REF!</v>
      </c>
      <c r="AA16" s="85" t="e">
        <f>IF('1.MapaRiesgos'!#REF!=AA$5,$C16&amp;" ","")</f>
        <v>#REF!</v>
      </c>
      <c r="AB16" s="85" t="e">
        <f>IF('1.MapaRiesgos'!#REF!=AB$5,$C16&amp;" ","")</f>
        <v>#REF!</v>
      </c>
      <c r="AC16" s="80" t="e">
        <f>'1.MapaRiesgos'!#REF!&amp;"-r"</f>
        <v>#REF!</v>
      </c>
      <c r="AD16" s="82" t="e">
        <f>IF('1.MapaRiesgos'!#REF!=AD$5,$AC16&amp;" ","")</f>
        <v>#REF!</v>
      </c>
      <c r="AE16" s="82" t="e">
        <f>IF('1.MapaRiesgos'!#REF!=AE$5,$AC16&amp;" ","")</f>
        <v>#REF!</v>
      </c>
      <c r="AF16" s="82" t="e">
        <f>IF('1.MapaRiesgos'!#REF!=AF$5,$AC16&amp;" ","")</f>
        <v>#REF!</v>
      </c>
      <c r="AG16" s="83" t="e">
        <f>IF('1.MapaRiesgos'!#REF!=AG$5,$AC16&amp;" ","")</f>
        <v>#REF!</v>
      </c>
      <c r="AH16" s="83" t="e">
        <f>IF('1.MapaRiesgos'!#REF!=AH$5,$AC16&amp;" ","")</f>
        <v>#REF!</v>
      </c>
      <c r="AI16" s="83" t="e">
        <f>IF('1.MapaRiesgos'!#REF!=AI$5,$AC16&amp;" ","")</f>
        <v>#REF!</v>
      </c>
      <c r="AJ16" s="83" t="e">
        <f>IF('1.MapaRiesgos'!#REF!=AJ$5,$AC16&amp;" ","")</f>
        <v>#REF!</v>
      </c>
      <c r="AK16" s="83" t="e">
        <f>IF('1.MapaRiesgos'!#REF!=AK$5,$AC16&amp;" ","")</f>
        <v>#REF!</v>
      </c>
      <c r="AL16" s="83" t="e">
        <f>IF('1.MapaRiesgos'!#REF!=AL$5,$AC16&amp;" ","")</f>
        <v>#REF!</v>
      </c>
      <c r="AM16" s="83" t="e">
        <f>IF('1.MapaRiesgos'!#REF!=AM$5,$AC16&amp;" ","")</f>
        <v>#REF!</v>
      </c>
      <c r="AN16" s="83" t="e">
        <f>IF('1.MapaRiesgos'!#REF!=AN$5,$AC16&amp;" ","")</f>
        <v>#REF!</v>
      </c>
      <c r="AO16" s="84" t="e">
        <f>IF('1.MapaRiesgos'!#REF!=AO$5,$AC16&amp;" ","")</f>
        <v>#REF!</v>
      </c>
      <c r="AP16" s="84" t="e">
        <f>IF('1.MapaRiesgos'!#REF!=AP$5,$AC16&amp;" ","")</f>
        <v>#REF!</v>
      </c>
      <c r="AQ16" s="84" t="e">
        <f>IF('1.MapaRiesgos'!#REF!=AQ$5,$AC16&amp;" ","")</f>
        <v>#REF!</v>
      </c>
      <c r="AR16" s="84" t="e">
        <f>IF('1.MapaRiesgos'!#REF!=AR$5,$AC16&amp;" ","")</f>
        <v>#REF!</v>
      </c>
      <c r="AS16" s="84" t="e">
        <f>IF('1.MapaRiesgos'!#REF!=AS$5,$AC16&amp;" ","")</f>
        <v>#REF!</v>
      </c>
      <c r="AT16" s="84" t="e">
        <f>IF('1.MapaRiesgos'!#REF!=AT$5,$AC16&amp;" ","")</f>
        <v>#REF!</v>
      </c>
      <c r="AU16" s="84" t="e">
        <f>IF('1.MapaRiesgos'!#REF!=AU$5,$AC16&amp;" ","")</f>
        <v>#REF!</v>
      </c>
      <c r="AV16" s="84" t="e">
        <f>IF('1.MapaRiesgos'!#REF!=AV$5,$AC16&amp;" ","")</f>
        <v>#REF!</v>
      </c>
      <c r="AW16" s="84" t="e">
        <f>IF('1.MapaRiesgos'!#REF!=AW$5,$AC16&amp;" ","")</f>
        <v>#REF!</v>
      </c>
      <c r="AX16" s="85" t="e">
        <f>IF('1.MapaRiesgos'!#REF!=AX$5,$AC16&amp;" ","")</f>
        <v>#REF!</v>
      </c>
      <c r="AY16" s="85" t="e">
        <f>IF('1.MapaRiesgos'!#REF!=AY$5,$AC16&amp;" ","")</f>
        <v>#REF!</v>
      </c>
      <c r="AZ16" s="85" t="e">
        <f>IF('1.MapaRiesgos'!#REF!=AZ$5,$AC16&amp;" ","")</f>
        <v>#REF!</v>
      </c>
      <c r="BA16" s="85" t="e">
        <f>IF('1.MapaRiesgos'!#REF!=BA$5,$AC16&amp;" ","")</f>
        <v>#REF!</v>
      </c>
      <c r="BB16" s="85" t="e">
        <f>IF('1.MapaRiesgos'!#REF!=BB$5,$AC16&amp;" ","")</f>
        <v>#REF!</v>
      </c>
      <c r="BC16" s="86"/>
    </row>
    <row r="17" spans="1:55" x14ac:dyDescent="0.25">
      <c r="A17" s="77">
        <f t="shared" si="0"/>
        <v>72</v>
      </c>
      <c r="B17" s="81" t="str">
        <f>'1.MapaRiesgos'!B16</f>
        <v>Direccionamiento estratégico</v>
      </c>
      <c r="C17" s="80" t="str">
        <f>'1.MapaRiesgos'!C16&amp;"-i"</f>
        <v>DIR-O2-i</v>
      </c>
      <c r="D17" s="82" t="str">
        <f>IF('1.MapaRiesgos'!$Q16=D$5,$C17&amp;" ","")</f>
        <v/>
      </c>
      <c r="E17" s="82" t="str">
        <f>IF('1.MapaRiesgos'!$Q16=E$5,$C17&amp;" ","")</f>
        <v/>
      </c>
      <c r="F17" s="82" t="str">
        <f>IF('1.MapaRiesgos'!$Q16=F$5,$C17&amp;" ","")</f>
        <v/>
      </c>
      <c r="G17" s="83" t="str">
        <f>IF('1.MapaRiesgos'!$Q16=G$5,$C17&amp;" ","")</f>
        <v/>
      </c>
      <c r="H17" s="83" t="str">
        <f>IF('1.MapaRiesgos'!$Q16=H$5,$C17&amp;" ","")</f>
        <v/>
      </c>
      <c r="I17" s="83" t="str">
        <f>IF('1.MapaRiesgos'!$Q16=I$5,$C17&amp;" ","")</f>
        <v/>
      </c>
      <c r="J17" s="83" t="str">
        <f>IF('1.MapaRiesgos'!$Q16=J$5,$C17&amp;" ","")</f>
        <v/>
      </c>
      <c r="K17" s="83" t="str">
        <f>IF('1.MapaRiesgos'!$Q16=K$5,$C17&amp;" ","")</f>
        <v/>
      </c>
      <c r="L17" s="83" t="str">
        <f>IF('1.MapaRiesgos'!$Q16=L$5,$C17&amp;" ","")</f>
        <v/>
      </c>
      <c r="M17" s="83" t="str">
        <f>IF('1.MapaRiesgos'!$Q16=M$5,$C17&amp;" ","")</f>
        <v/>
      </c>
      <c r="N17" s="83" t="str">
        <f>IF('1.MapaRiesgos'!$Q16=N$5,$C17&amp;" ","")</f>
        <v/>
      </c>
      <c r="O17" s="84" t="str">
        <f>IF('1.MapaRiesgos'!$Q16=O$5,$C17&amp;" ","")</f>
        <v/>
      </c>
      <c r="P17" s="84" t="str">
        <f>IF('1.MapaRiesgos'!$Q16=P$5,$C17&amp;" ","")</f>
        <v/>
      </c>
      <c r="Q17" s="84" t="str">
        <f>IF('1.MapaRiesgos'!$Q16=Q$5,$C17&amp;" ","")</f>
        <v/>
      </c>
      <c r="R17" s="84" t="str">
        <f>IF('1.MapaRiesgos'!$Q16=R$5,$C17&amp;" ","")</f>
        <v/>
      </c>
      <c r="S17" s="84" t="str">
        <f>IF('1.MapaRiesgos'!$Q16=S$5,$C17&amp;" ","")</f>
        <v/>
      </c>
      <c r="T17" s="84" t="str">
        <f>IF('1.MapaRiesgos'!$Q16=T$5,$C17&amp;" ","")</f>
        <v/>
      </c>
      <c r="U17" s="84" t="str">
        <f>IF('1.MapaRiesgos'!$Q16=U$5,$C17&amp;" ","")</f>
        <v/>
      </c>
      <c r="V17" s="84" t="str">
        <f>IF('1.MapaRiesgos'!$Q16=V$5,$C17&amp;" ","")</f>
        <v/>
      </c>
      <c r="W17" s="84" t="str">
        <f>IF('1.MapaRiesgos'!$Q16=W$5,$C17&amp;" ","")</f>
        <v/>
      </c>
      <c r="X17" s="85" t="str">
        <f>IF('1.MapaRiesgos'!$Q16=X$5,$C17&amp;" ","")</f>
        <v xml:space="preserve">DIR-O2-i </v>
      </c>
      <c r="Y17" s="85" t="str">
        <f>IF('1.MapaRiesgos'!$Q16=Y$5,$C17&amp;" ","")</f>
        <v/>
      </c>
      <c r="Z17" s="85" t="str">
        <f>IF('1.MapaRiesgos'!$Q16=Z$5,$C17&amp;" ","")</f>
        <v/>
      </c>
      <c r="AA17" s="85" t="str">
        <f>IF('1.MapaRiesgos'!$Q16=AA$5,$C17&amp;" ","")</f>
        <v/>
      </c>
      <c r="AB17" s="85" t="str">
        <f>IF('1.MapaRiesgos'!$Q16=AB$5,$C17&amp;" ","")</f>
        <v/>
      </c>
      <c r="AC17" s="80" t="str">
        <f>'1.MapaRiesgos'!C16&amp;"-r"</f>
        <v>DIR-O2-r</v>
      </c>
      <c r="AD17" s="82" t="str">
        <f>IF('1.MapaRiesgos'!$Y16=AD$5,$AC17&amp;" ","")</f>
        <v/>
      </c>
      <c r="AE17" s="82" t="str">
        <f>IF('1.MapaRiesgos'!$Y16=AE$5,$AC17&amp;" ","")</f>
        <v/>
      </c>
      <c r="AF17" s="82" t="str">
        <f>IF('1.MapaRiesgos'!$Y16=AF$5,$AC17&amp;" ","")</f>
        <v/>
      </c>
      <c r="AG17" s="83" t="str">
        <f>IF('1.MapaRiesgos'!$Y16=AG$5,$AC17&amp;" ","")</f>
        <v/>
      </c>
      <c r="AH17" s="83" t="str">
        <f>IF('1.MapaRiesgos'!$Y16=AH$5,$AC17&amp;" ","")</f>
        <v/>
      </c>
      <c r="AI17" s="83" t="str">
        <f>IF('1.MapaRiesgos'!$Y16=AI$5,$AC17&amp;" ","")</f>
        <v/>
      </c>
      <c r="AJ17" s="83" t="str">
        <f>IF('1.MapaRiesgos'!$Y16=AJ$5,$AC17&amp;" ","")</f>
        <v/>
      </c>
      <c r="AK17" s="83" t="str">
        <f>IF('1.MapaRiesgos'!$Y16=AK$5,$AC17&amp;" ","")</f>
        <v/>
      </c>
      <c r="AL17" s="83" t="str">
        <f>IF('1.MapaRiesgos'!$Y16=AL$5,$AC17&amp;" ","")</f>
        <v/>
      </c>
      <c r="AM17" s="83" t="str">
        <f>IF('1.MapaRiesgos'!$Y16=AM$5,$AC17&amp;" ","")</f>
        <v/>
      </c>
      <c r="AN17" s="83" t="str">
        <f>IF('1.MapaRiesgos'!$Y16=AN$5,$AC17&amp;" ","")</f>
        <v/>
      </c>
      <c r="AO17" s="84" t="str">
        <f>IF('1.MapaRiesgos'!$Y16=AO$5,$AC17&amp;" ","")</f>
        <v/>
      </c>
      <c r="AP17" s="84" t="str">
        <f>IF('1.MapaRiesgos'!$Y16=AP$5,$AC17&amp;" ","")</f>
        <v xml:space="preserve">DIR-O2-r </v>
      </c>
      <c r="AQ17" s="84" t="str">
        <f>IF('1.MapaRiesgos'!$Y16=AQ$5,$AC17&amp;" ","")</f>
        <v/>
      </c>
      <c r="AR17" s="84" t="str">
        <f>IF('1.MapaRiesgos'!$Y16=AR$5,$AC17&amp;" ","")</f>
        <v/>
      </c>
      <c r="AS17" s="84" t="str">
        <f>IF('1.MapaRiesgos'!$Y16=AS$5,$AC17&amp;" ","")</f>
        <v/>
      </c>
      <c r="AT17" s="84" t="str">
        <f>IF('1.MapaRiesgos'!$Y16=AT$5,$AC17&amp;" ","")</f>
        <v/>
      </c>
      <c r="AU17" s="84" t="str">
        <f>IF('1.MapaRiesgos'!$Y16=AU$5,$AC17&amp;" ","")</f>
        <v/>
      </c>
      <c r="AV17" s="84" t="str">
        <f>IF('1.MapaRiesgos'!$Y16=AV$5,$AC17&amp;" ","")</f>
        <v/>
      </c>
      <c r="AW17" s="84" t="str">
        <f>IF('1.MapaRiesgos'!$Y16=AW$5,$AC17&amp;" ","")</f>
        <v/>
      </c>
      <c r="AX17" s="85" t="str">
        <f>IF('1.MapaRiesgos'!$Y16=AX$5,$AC17&amp;" ","")</f>
        <v/>
      </c>
      <c r="AY17" s="85" t="str">
        <f>IF('1.MapaRiesgos'!$Y16=AY$5,$AC17&amp;" ","")</f>
        <v/>
      </c>
      <c r="AZ17" s="85" t="str">
        <f>IF('1.MapaRiesgos'!$Y16=AZ$5,$AC17&amp;" ","")</f>
        <v/>
      </c>
      <c r="BA17" s="85" t="str">
        <f>IF('1.MapaRiesgos'!$Y16=BA$5,$AC17&amp;" ","")</f>
        <v/>
      </c>
      <c r="BB17" s="85" t="str">
        <f>IF('1.MapaRiesgos'!$Y16=BB$5,$AC17&amp;" ","")</f>
        <v/>
      </c>
      <c r="BC17" s="86"/>
    </row>
    <row r="18" spans="1:55" x14ac:dyDescent="0.25">
      <c r="A18" s="77">
        <f t="shared" si="0"/>
        <v>78</v>
      </c>
      <c r="B18" s="81" t="str">
        <f>'1.MapaRiesgos'!B17</f>
        <v>Control Disciplinario</v>
      </c>
      <c r="C18" s="80" t="str">
        <f>'1.MapaRiesgos'!C17&amp;"-i"</f>
        <v>DIS-O1-i</v>
      </c>
      <c r="D18" s="82" t="str">
        <f>IF('1.MapaRiesgos'!$Q17=D$5,$C18&amp;" ","")</f>
        <v/>
      </c>
      <c r="E18" s="82" t="str">
        <f>IF('1.MapaRiesgos'!$Q17=E$5,$C18&amp;" ","")</f>
        <v/>
      </c>
      <c r="F18" s="82" t="str">
        <f>IF('1.MapaRiesgos'!$Q17=F$5,$C18&amp;" ","")</f>
        <v/>
      </c>
      <c r="G18" s="83" t="str">
        <f>IF('1.MapaRiesgos'!$Q17=G$5,$C18&amp;" ","")</f>
        <v/>
      </c>
      <c r="H18" s="83" t="str">
        <f>IF('1.MapaRiesgos'!$Q17=H$5,$C18&amp;" ","")</f>
        <v/>
      </c>
      <c r="I18" s="83" t="str">
        <f>IF('1.MapaRiesgos'!$Q17=I$5,$C18&amp;" ","")</f>
        <v/>
      </c>
      <c r="J18" s="83" t="str">
        <f>IF('1.MapaRiesgos'!$Q17=J$5,$C18&amp;" ","")</f>
        <v/>
      </c>
      <c r="K18" s="83" t="str">
        <f>IF('1.MapaRiesgos'!$Q17=K$5,$C18&amp;" ","")</f>
        <v/>
      </c>
      <c r="L18" s="83" t="str">
        <f>IF('1.MapaRiesgos'!$Q17=L$5,$C18&amp;" ","")</f>
        <v/>
      </c>
      <c r="M18" s="83" t="str">
        <f>IF('1.MapaRiesgos'!$Q17=M$5,$C18&amp;" ","")</f>
        <v/>
      </c>
      <c r="N18" s="83" t="str">
        <f>IF('1.MapaRiesgos'!$Q17=N$5,$C18&amp;" ","")</f>
        <v xml:space="preserve">DIS-O1-i </v>
      </c>
      <c r="O18" s="84" t="str">
        <f>IF('1.MapaRiesgos'!$Q17=O$5,$C18&amp;" ","")</f>
        <v/>
      </c>
      <c r="P18" s="84" t="str">
        <f>IF('1.MapaRiesgos'!$Q17=P$5,$C18&amp;" ","")</f>
        <v/>
      </c>
      <c r="Q18" s="84" t="str">
        <f>IF('1.MapaRiesgos'!$Q17=Q$5,$C18&amp;" ","")</f>
        <v/>
      </c>
      <c r="R18" s="84" t="str">
        <f>IF('1.MapaRiesgos'!$Q17=R$5,$C18&amp;" ","")</f>
        <v/>
      </c>
      <c r="S18" s="84" t="str">
        <f>IF('1.MapaRiesgos'!$Q17=S$5,$C18&amp;" ","")</f>
        <v/>
      </c>
      <c r="T18" s="84" t="str">
        <f>IF('1.MapaRiesgos'!$Q17=T$5,$C18&amp;" ","")</f>
        <v/>
      </c>
      <c r="U18" s="84" t="str">
        <f>IF('1.MapaRiesgos'!$Q17=U$5,$C18&amp;" ","")</f>
        <v/>
      </c>
      <c r="V18" s="84" t="str">
        <f>IF('1.MapaRiesgos'!$Q17=V$5,$C18&amp;" ","")</f>
        <v/>
      </c>
      <c r="W18" s="84" t="str">
        <f>IF('1.MapaRiesgos'!$Q17=W$5,$C18&amp;" ","")</f>
        <v/>
      </c>
      <c r="X18" s="85" t="str">
        <f>IF('1.MapaRiesgos'!$Q17=X$5,$C18&amp;" ","")</f>
        <v/>
      </c>
      <c r="Y18" s="85" t="str">
        <f>IF('1.MapaRiesgos'!$Q17=Y$5,$C18&amp;" ","")</f>
        <v/>
      </c>
      <c r="Z18" s="85" t="str">
        <f>IF('1.MapaRiesgos'!$Q17=Z$5,$C18&amp;" ","")</f>
        <v/>
      </c>
      <c r="AA18" s="85" t="str">
        <f>IF('1.MapaRiesgos'!$Q17=AA$5,$C18&amp;" ","")</f>
        <v/>
      </c>
      <c r="AB18" s="85" t="str">
        <f>IF('1.MapaRiesgos'!$Q17=AB$5,$C18&amp;" ","")</f>
        <v/>
      </c>
      <c r="AC18" s="80" t="str">
        <f>'1.MapaRiesgos'!C17&amp;"-r"</f>
        <v>DIS-O1-r</v>
      </c>
      <c r="AD18" s="82" t="str">
        <f>IF('1.MapaRiesgos'!$Y17=AD$5,$AC18&amp;" ","")</f>
        <v/>
      </c>
      <c r="AE18" s="82" t="str">
        <f>IF('1.MapaRiesgos'!$Y17=AE$5,$AC18&amp;" ","")</f>
        <v/>
      </c>
      <c r="AF18" s="82" t="str">
        <f>IF('1.MapaRiesgos'!$Y17=AF$5,$AC18&amp;" ","")</f>
        <v xml:space="preserve">DIS-O1-r </v>
      </c>
      <c r="AG18" s="83" t="str">
        <f>IF('1.MapaRiesgos'!$Y17=AG$5,$AC18&amp;" ","")</f>
        <v/>
      </c>
      <c r="AH18" s="83" t="str">
        <f>IF('1.MapaRiesgos'!$Y17=AH$5,$AC18&amp;" ","")</f>
        <v/>
      </c>
      <c r="AI18" s="83" t="str">
        <f>IF('1.MapaRiesgos'!$Y17=AI$5,$AC18&amp;" ","")</f>
        <v/>
      </c>
      <c r="AJ18" s="83" t="str">
        <f>IF('1.MapaRiesgos'!$Y17=AJ$5,$AC18&amp;" ","")</f>
        <v/>
      </c>
      <c r="AK18" s="83" t="str">
        <f>IF('1.MapaRiesgos'!$Y17=AK$5,$AC18&amp;" ","")</f>
        <v/>
      </c>
      <c r="AL18" s="83" t="str">
        <f>IF('1.MapaRiesgos'!$Y17=AL$5,$AC18&amp;" ","")</f>
        <v/>
      </c>
      <c r="AM18" s="83" t="str">
        <f>IF('1.MapaRiesgos'!$Y17=AM$5,$AC18&amp;" ","")</f>
        <v/>
      </c>
      <c r="AN18" s="83" t="str">
        <f>IF('1.MapaRiesgos'!$Y17=AN$5,$AC18&amp;" ","")</f>
        <v/>
      </c>
      <c r="AO18" s="84" t="str">
        <f>IF('1.MapaRiesgos'!$Y17=AO$5,$AC18&amp;" ","")</f>
        <v/>
      </c>
      <c r="AP18" s="84" t="str">
        <f>IF('1.MapaRiesgos'!$Y17=AP$5,$AC18&amp;" ","")</f>
        <v/>
      </c>
      <c r="AQ18" s="84" t="str">
        <f>IF('1.MapaRiesgos'!$Y17=AQ$5,$AC18&amp;" ","")</f>
        <v/>
      </c>
      <c r="AR18" s="84" t="str">
        <f>IF('1.MapaRiesgos'!$Y17=AR$5,$AC18&amp;" ","")</f>
        <v/>
      </c>
      <c r="AS18" s="84" t="str">
        <f>IF('1.MapaRiesgos'!$Y17=AS$5,$AC18&amp;" ","")</f>
        <v/>
      </c>
      <c r="AT18" s="84" t="str">
        <f>IF('1.MapaRiesgos'!$Y17=AT$5,$AC18&amp;" ","")</f>
        <v/>
      </c>
      <c r="AU18" s="84" t="str">
        <f>IF('1.MapaRiesgos'!$Y17=AU$5,$AC18&amp;" ","")</f>
        <v/>
      </c>
      <c r="AV18" s="84" t="str">
        <f>IF('1.MapaRiesgos'!$Y17=AV$5,$AC18&amp;" ","")</f>
        <v/>
      </c>
      <c r="AW18" s="84" t="str">
        <f>IF('1.MapaRiesgos'!$Y17=AW$5,$AC18&amp;" ","")</f>
        <v/>
      </c>
      <c r="AX18" s="85" t="str">
        <f>IF('1.MapaRiesgos'!$Y17=AX$5,$AC18&amp;" ","")</f>
        <v/>
      </c>
      <c r="AY18" s="85" t="str">
        <f>IF('1.MapaRiesgos'!$Y17=AY$5,$AC18&amp;" ","")</f>
        <v/>
      </c>
      <c r="AZ18" s="85" t="str">
        <f>IF('1.MapaRiesgos'!$Y17=AZ$5,$AC18&amp;" ","")</f>
        <v/>
      </c>
      <c r="BA18" s="85" t="str">
        <f>IF('1.MapaRiesgos'!$Y17=BA$5,$AC18&amp;" ","")</f>
        <v/>
      </c>
      <c r="BB18" s="85" t="str">
        <f>IF('1.MapaRiesgos'!$Y17=BB$5,$AC18&amp;" ","")</f>
        <v/>
      </c>
      <c r="BC18" s="86"/>
    </row>
    <row r="19" spans="1:55" x14ac:dyDescent="0.25">
      <c r="A19" s="77">
        <f t="shared" si="0"/>
        <v>84</v>
      </c>
      <c r="B19" s="81" t="str">
        <f>'1.MapaRiesgos'!B18</f>
        <v>Formación</v>
      </c>
      <c r="C19" s="80" t="str">
        <f>'1.MapaRiesgos'!C18&amp;"-i"</f>
        <v>FOR-O2-i</v>
      </c>
      <c r="D19" s="82" t="str">
        <f>IF('1.MapaRiesgos'!$Q18=D$5,$C19&amp;" ","")</f>
        <v/>
      </c>
      <c r="E19" s="82" t="str">
        <f>IF('1.MapaRiesgos'!$Q18=E$5,$C19&amp;" ","")</f>
        <v/>
      </c>
      <c r="F19" s="82" t="str">
        <f>IF('1.MapaRiesgos'!$Q18=F$5,$C19&amp;" ","")</f>
        <v/>
      </c>
      <c r="G19" s="83" t="str">
        <f>IF('1.MapaRiesgos'!$Q18=G$5,$C19&amp;" ","")</f>
        <v/>
      </c>
      <c r="H19" s="83" t="str">
        <f>IF('1.MapaRiesgos'!$Q18=H$5,$C19&amp;" ","")</f>
        <v/>
      </c>
      <c r="I19" s="83" t="str">
        <f>IF('1.MapaRiesgos'!$Q18=I$5,$C19&amp;" ","")</f>
        <v/>
      </c>
      <c r="J19" s="83" t="str">
        <f>IF('1.MapaRiesgos'!$Q18=J$5,$C19&amp;" ","")</f>
        <v/>
      </c>
      <c r="K19" s="83" t="str">
        <f>IF('1.MapaRiesgos'!$Q18=K$5,$C19&amp;" ","")</f>
        <v/>
      </c>
      <c r="L19" s="83" t="str">
        <f>IF('1.MapaRiesgos'!$Q18=L$5,$C19&amp;" ","")</f>
        <v/>
      </c>
      <c r="M19" s="83" t="str">
        <f>IF('1.MapaRiesgos'!$Q18=M$5,$C19&amp;" ","")</f>
        <v/>
      </c>
      <c r="N19" s="83" t="str">
        <f>IF('1.MapaRiesgos'!$Q18=N$5,$C19&amp;" ","")</f>
        <v/>
      </c>
      <c r="O19" s="84" t="str">
        <f>IF('1.MapaRiesgos'!$Q18=O$5,$C19&amp;" ","")</f>
        <v/>
      </c>
      <c r="P19" s="84" t="str">
        <f>IF('1.MapaRiesgos'!$Q18=P$5,$C19&amp;" ","")</f>
        <v/>
      </c>
      <c r="Q19" s="84" t="str">
        <f>IF('1.MapaRiesgos'!$Q18=Q$5,$C19&amp;" ","")</f>
        <v/>
      </c>
      <c r="R19" s="84" t="str">
        <f>IF('1.MapaRiesgos'!$Q18=R$5,$C19&amp;" ","")</f>
        <v/>
      </c>
      <c r="S19" s="84" t="str">
        <f>IF('1.MapaRiesgos'!$Q18=S$5,$C19&amp;" ","")</f>
        <v/>
      </c>
      <c r="T19" s="84" t="str">
        <f>IF('1.MapaRiesgos'!$Q18=T$5,$C19&amp;" ","")</f>
        <v/>
      </c>
      <c r="U19" s="84" t="str">
        <f>IF('1.MapaRiesgos'!$Q18=U$5,$C19&amp;" ","")</f>
        <v/>
      </c>
      <c r="V19" s="84" t="str">
        <f>IF('1.MapaRiesgos'!$Q18=V$5,$C19&amp;" ","")</f>
        <v/>
      </c>
      <c r="W19" s="84" t="str">
        <f>IF('1.MapaRiesgos'!$Q18=W$5,$C19&amp;" ","")</f>
        <v/>
      </c>
      <c r="X19" s="85" t="str">
        <f>IF('1.MapaRiesgos'!$Q18=X$5,$C19&amp;" ","")</f>
        <v/>
      </c>
      <c r="Y19" s="85" t="str">
        <f>IF('1.MapaRiesgos'!$Q18=Y$5,$C19&amp;" ","")</f>
        <v xml:space="preserve">FOR-O2-i </v>
      </c>
      <c r="Z19" s="85" t="str">
        <f>IF('1.MapaRiesgos'!$Q18=Z$5,$C19&amp;" ","")</f>
        <v/>
      </c>
      <c r="AA19" s="85" t="str">
        <f>IF('1.MapaRiesgos'!$Q18=AA$5,$C19&amp;" ","")</f>
        <v/>
      </c>
      <c r="AB19" s="85" t="str">
        <f>IF('1.MapaRiesgos'!$Q18=AB$5,$C19&amp;" ","")</f>
        <v/>
      </c>
      <c r="AC19" s="80" t="str">
        <f>'1.MapaRiesgos'!C18&amp;"-r"</f>
        <v>FOR-O2-r</v>
      </c>
      <c r="AD19" s="82" t="str">
        <f>IF('1.MapaRiesgos'!$Y18=AD$5,$AC19&amp;" ","")</f>
        <v/>
      </c>
      <c r="AE19" s="82" t="str">
        <f>IF('1.MapaRiesgos'!$Y18=AE$5,$AC19&amp;" ","")</f>
        <v/>
      </c>
      <c r="AF19" s="82" t="str">
        <f>IF('1.MapaRiesgos'!$Y18=AF$5,$AC19&amp;" ","")</f>
        <v/>
      </c>
      <c r="AG19" s="83" t="str">
        <f>IF('1.MapaRiesgos'!$Y18=AG$5,$AC19&amp;" ","")</f>
        <v/>
      </c>
      <c r="AH19" s="83" t="str">
        <f>IF('1.MapaRiesgos'!$Y18=AH$5,$AC19&amp;" ","")</f>
        <v/>
      </c>
      <c r="AI19" s="83" t="str">
        <f>IF('1.MapaRiesgos'!$Y18=AI$5,$AC19&amp;" ","")</f>
        <v/>
      </c>
      <c r="AJ19" s="83" t="str">
        <f>IF('1.MapaRiesgos'!$Y18=AJ$5,$AC19&amp;" ","")</f>
        <v/>
      </c>
      <c r="AK19" s="83" t="str">
        <f>IF('1.MapaRiesgos'!$Y18=AK$5,$AC19&amp;" ","")</f>
        <v/>
      </c>
      <c r="AL19" s="83" t="str">
        <f>IF('1.MapaRiesgos'!$Y18=AL$5,$AC19&amp;" ","")</f>
        <v/>
      </c>
      <c r="AM19" s="83" t="str">
        <f>IF('1.MapaRiesgos'!$Y18=AM$5,$AC19&amp;" ","")</f>
        <v/>
      </c>
      <c r="AN19" s="83" t="str">
        <f>IF('1.MapaRiesgos'!$Y18=AN$5,$AC19&amp;" ","")</f>
        <v/>
      </c>
      <c r="AO19" s="84" t="str">
        <f>IF('1.MapaRiesgos'!$Y18=AO$5,$AC19&amp;" ","")</f>
        <v/>
      </c>
      <c r="AP19" s="84" t="str">
        <f>IF('1.MapaRiesgos'!$Y18=AP$5,$AC19&amp;" ","")</f>
        <v xml:space="preserve">FOR-O2-r </v>
      </c>
      <c r="AQ19" s="84" t="str">
        <f>IF('1.MapaRiesgos'!$Y18=AQ$5,$AC19&amp;" ","")</f>
        <v/>
      </c>
      <c r="AR19" s="84" t="str">
        <f>IF('1.MapaRiesgos'!$Y18=AR$5,$AC19&amp;" ","")</f>
        <v/>
      </c>
      <c r="AS19" s="84" t="str">
        <f>IF('1.MapaRiesgos'!$Y18=AS$5,$AC19&amp;" ","")</f>
        <v/>
      </c>
      <c r="AT19" s="84" t="str">
        <f>IF('1.MapaRiesgos'!$Y18=AT$5,$AC19&amp;" ","")</f>
        <v/>
      </c>
      <c r="AU19" s="84" t="str">
        <f>IF('1.MapaRiesgos'!$Y18=AU$5,$AC19&amp;" ","")</f>
        <v/>
      </c>
      <c r="AV19" s="84" t="str">
        <f>IF('1.MapaRiesgos'!$Y18=AV$5,$AC19&amp;" ","")</f>
        <v/>
      </c>
      <c r="AW19" s="84" t="str">
        <f>IF('1.MapaRiesgos'!$Y18=AW$5,$AC19&amp;" ","")</f>
        <v/>
      </c>
      <c r="AX19" s="85" t="str">
        <f>IF('1.MapaRiesgos'!$Y18=AX$5,$AC19&amp;" ","")</f>
        <v/>
      </c>
      <c r="AY19" s="85" t="str">
        <f>IF('1.MapaRiesgos'!$Y18=AY$5,$AC19&amp;" ","")</f>
        <v/>
      </c>
      <c r="AZ19" s="85" t="str">
        <f>IF('1.MapaRiesgos'!$Y18=AZ$5,$AC19&amp;" ","")</f>
        <v/>
      </c>
      <c r="BA19" s="85" t="str">
        <f>IF('1.MapaRiesgos'!$Y18=BA$5,$AC19&amp;" ","")</f>
        <v/>
      </c>
      <c r="BB19" s="85" t="str">
        <f>IF('1.MapaRiesgos'!$Y18=BB$5,$AC19&amp;" ","")</f>
        <v/>
      </c>
      <c r="BC19" s="86"/>
    </row>
    <row r="20" spans="1:55" x14ac:dyDescent="0.25">
      <c r="A20" s="77">
        <f t="shared" si="0"/>
        <v>90</v>
      </c>
      <c r="B20" s="81" t="str">
        <f>'1.MapaRiesgos'!B19</f>
        <v>Contabilidad y presupuesto</v>
      </c>
      <c r="C20" s="80" t="str">
        <f>'1.MapaRiesgos'!C19&amp;"-i"</f>
        <v>PRE-O1-i</v>
      </c>
      <c r="D20" s="82" t="str">
        <f>IF('1.MapaRiesgos'!$Q19=D$5,$C20&amp;" ","")</f>
        <v/>
      </c>
      <c r="E20" s="82" t="str">
        <f>IF('1.MapaRiesgos'!$Q19=E$5,$C20&amp;" ","")</f>
        <v/>
      </c>
      <c r="F20" s="82" t="str">
        <f>IF('1.MapaRiesgos'!$Q19=F$5,$C20&amp;" ","")</f>
        <v/>
      </c>
      <c r="G20" s="83" t="str">
        <f>IF('1.MapaRiesgos'!$Q19=G$5,$C20&amp;" ","")</f>
        <v/>
      </c>
      <c r="H20" s="83" t="str">
        <f>IF('1.MapaRiesgos'!$Q19=H$5,$C20&amp;" ","")</f>
        <v xml:space="preserve">PRE-O1-i </v>
      </c>
      <c r="I20" s="83" t="str">
        <f>IF('1.MapaRiesgos'!$Q19=I$5,$C20&amp;" ","")</f>
        <v/>
      </c>
      <c r="J20" s="83" t="str">
        <f>IF('1.MapaRiesgos'!$Q19=J$5,$C20&amp;" ","")</f>
        <v/>
      </c>
      <c r="K20" s="83" t="str">
        <f>IF('1.MapaRiesgos'!$Q19=K$5,$C20&amp;" ","")</f>
        <v/>
      </c>
      <c r="L20" s="83" t="str">
        <f>IF('1.MapaRiesgos'!$Q19=L$5,$C20&amp;" ","")</f>
        <v/>
      </c>
      <c r="M20" s="83" t="str">
        <f>IF('1.MapaRiesgos'!$Q19=M$5,$C20&amp;" ","")</f>
        <v/>
      </c>
      <c r="N20" s="83" t="str">
        <f>IF('1.MapaRiesgos'!$Q19=N$5,$C20&amp;" ","")</f>
        <v/>
      </c>
      <c r="O20" s="84" t="str">
        <f>IF('1.MapaRiesgos'!$Q19=O$5,$C20&amp;" ","")</f>
        <v/>
      </c>
      <c r="P20" s="84" t="str">
        <f>IF('1.MapaRiesgos'!$Q19=P$5,$C20&amp;" ","")</f>
        <v/>
      </c>
      <c r="Q20" s="84" t="str">
        <f>IF('1.MapaRiesgos'!$Q19=Q$5,$C20&amp;" ","")</f>
        <v/>
      </c>
      <c r="R20" s="84" t="str">
        <f>IF('1.MapaRiesgos'!$Q19=R$5,$C20&amp;" ","")</f>
        <v/>
      </c>
      <c r="S20" s="84" t="str">
        <f>IF('1.MapaRiesgos'!$Q19=S$5,$C20&amp;" ","")</f>
        <v/>
      </c>
      <c r="T20" s="84" t="str">
        <f>IF('1.MapaRiesgos'!$Q19=T$5,$C20&amp;" ","")</f>
        <v/>
      </c>
      <c r="U20" s="84" t="str">
        <f>IF('1.MapaRiesgos'!$Q19=U$5,$C20&amp;" ","")</f>
        <v/>
      </c>
      <c r="V20" s="84" t="str">
        <f>IF('1.MapaRiesgos'!$Q19=V$5,$C20&amp;" ","")</f>
        <v/>
      </c>
      <c r="W20" s="84" t="str">
        <f>IF('1.MapaRiesgos'!$Q19=W$5,$C20&amp;" ","")</f>
        <v/>
      </c>
      <c r="X20" s="85" t="str">
        <f>IF('1.MapaRiesgos'!$Q19=X$5,$C20&amp;" ","")</f>
        <v/>
      </c>
      <c r="Y20" s="85" t="str">
        <f>IF('1.MapaRiesgos'!$Q19=Y$5,$C20&amp;" ","")</f>
        <v/>
      </c>
      <c r="Z20" s="85" t="str">
        <f>IF('1.MapaRiesgos'!$Q19=Z$5,$C20&amp;" ","")</f>
        <v/>
      </c>
      <c r="AA20" s="85" t="str">
        <f>IF('1.MapaRiesgos'!$Q19=AA$5,$C20&amp;" ","")</f>
        <v/>
      </c>
      <c r="AB20" s="85" t="str">
        <f>IF('1.MapaRiesgos'!$Q19=AB$5,$C20&amp;" ","")</f>
        <v/>
      </c>
      <c r="AC20" s="80" t="str">
        <f>'1.MapaRiesgos'!C19&amp;"-r"</f>
        <v>PRE-O1-r</v>
      </c>
      <c r="AD20" s="82" t="str">
        <f>IF('1.MapaRiesgos'!$Y19=AD$5,$AC20&amp;" ","")</f>
        <v/>
      </c>
      <c r="AE20" s="82" t="str">
        <f>IF('1.MapaRiesgos'!$Y19=AE$5,$AC20&amp;" ","")</f>
        <v/>
      </c>
      <c r="AF20" s="82" t="str">
        <f>IF('1.MapaRiesgos'!$Y19=AF$5,$AC20&amp;" ","")</f>
        <v xml:space="preserve">PRE-O1-r </v>
      </c>
      <c r="AG20" s="83" t="str">
        <f>IF('1.MapaRiesgos'!$Y19=AG$5,$AC20&amp;" ","")</f>
        <v/>
      </c>
      <c r="AH20" s="83" t="str">
        <f>IF('1.MapaRiesgos'!$Y19=AH$5,$AC20&amp;" ","")</f>
        <v/>
      </c>
      <c r="AI20" s="83" t="str">
        <f>IF('1.MapaRiesgos'!$Y19=AI$5,$AC20&amp;" ","")</f>
        <v/>
      </c>
      <c r="AJ20" s="83" t="str">
        <f>IF('1.MapaRiesgos'!$Y19=AJ$5,$AC20&amp;" ","")</f>
        <v/>
      </c>
      <c r="AK20" s="83" t="str">
        <f>IF('1.MapaRiesgos'!$Y19=AK$5,$AC20&amp;" ","")</f>
        <v/>
      </c>
      <c r="AL20" s="83" t="str">
        <f>IF('1.MapaRiesgos'!$Y19=AL$5,$AC20&amp;" ","")</f>
        <v/>
      </c>
      <c r="AM20" s="83" t="str">
        <f>IF('1.MapaRiesgos'!$Y19=AM$5,$AC20&amp;" ","")</f>
        <v/>
      </c>
      <c r="AN20" s="83" t="str">
        <f>IF('1.MapaRiesgos'!$Y19=AN$5,$AC20&amp;" ","")</f>
        <v/>
      </c>
      <c r="AO20" s="84" t="str">
        <f>IF('1.MapaRiesgos'!$Y19=AO$5,$AC20&amp;" ","")</f>
        <v/>
      </c>
      <c r="AP20" s="84" t="str">
        <f>IF('1.MapaRiesgos'!$Y19=AP$5,$AC20&amp;" ","")</f>
        <v/>
      </c>
      <c r="AQ20" s="84" t="str">
        <f>IF('1.MapaRiesgos'!$Y19=AQ$5,$AC20&amp;" ","")</f>
        <v/>
      </c>
      <c r="AR20" s="84" t="str">
        <f>IF('1.MapaRiesgos'!$Y19=AR$5,$AC20&amp;" ","")</f>
        <v/>
      </c>
      <c r="AS20" s="84" t="str">
        <f>IF('1.MapaRiesgos'!$Y19=AS$5,$AC20&amp;" ","")</f>
        <v/>
      </c>
      <c r="AT20" s="84" t="str">
        <f>IF('1.MapaRiesgos'!$Y19=AT$5,$AC20&amp;" ","")</f>
        <v/>
      </c>
      <c r="AU20" s="84" t="str">
        <f>IF('1.MapaRiesgos'!$Y19=AU$5,$AC20&amp;" ","")</f>
        <v/>
      </c>
      <c r="AV20" s="84" t="str">
        <f>IF('1.MapaRiesgos'!$Y19=AV$5,$AC20&amp;" ","")</f>
        <v/>
      </c>
      <c r="AW20" s="84" t="str">
        <f>IF('1.MapaRiesgos'!$Y19=AW$5,$AC20&amp;" ","")</f>
        <v/>
      </c>
      <c r="AX20" s="85" t="str">
        <f>IF('1.MapaRiesgos'!$Y19=AX$5,$AC20&amp;" ","")</f>
        <v/>
      </c>
      <c r="AY20" s="85" t="str">
        <f>IF('1.MapaRiesgos'!$Y19=AY$5,$AC20&amp;" ","")</f>
        <v/>
      </c>
      <c r="AZ20" s="85" t="str">
        <f>IF('1.MapaRiesgos'!$Y19=AZ$5,$AC20&amp;" ","")</f>
        <v/>
      </c>
      <c r="BA20" s="85" t="str">
        <f>IF('1.MapaRiesgos'!$Y19=BA$5,$AC20&amp;" ","")</f>
        <v/>
      </c>
      <c r="BB20" s="85" t="str">
        <f>IF('1.MapaRiesgos'!$Y19=BB$5,$AC20&amp;" ","")</f>
        <v/>
      </c>
      <c r="BC20" s="86"/>
    </row>
    <row r="21" spans="1:55" x14ac:dyDescent="0.25">
      <c r="A21" s="77">
        <f t="shared" si="0"/>
        <v>96</v>
      </c>
      <c r="B21" s="81" t="str">
        <f>'1.MapaRiesgos'!B20</f>
        <v>Gestión de bienes y servicios</v>
      </c>
      <c r="C21" s="80" t="str">
        <f>'1.MapaRiesgos'!C20&amp;"-i"</f>
        <v>ADM-O1-i</v>
      </c>
      <c r="D21" s="82" t="str">
        <f>IF('1.MapaRiesgos'!$Q20=D$5,$C21&amp;" ","")</f>
        <v/>
      </c>
      <c r="E21" s="82" t="str">
        <f>IF('1.MapaRiesgos'!$Q20=E$5,$C21&amp;" ","")</f>
        <v/>
      </c>
      <c r="F21" s="82" t="str">
        <f>IF('1.MapaRiesgos'!$Q20=F$5,$C21&amp;" ","")</f>
        <v/>
      </c>
      <c r="G21" s="83" t="str">
        <f>IF('1.MapaRiesgos'!$Q20=G$5,$C21&amp;" ","")</f>
        <v/>
      </c>
      <c r="H21" s="83" t="str">
        <f>IF('1.MapaRiesgos'!$Q20=H$5,$C21&amp;" ","")</f>
        <v/>
      </c>
      <c r="I21" s="83" t="str">
        <f>IF('1.MapaRiesgos'!$Q20=I$5,$C21&amp;" ","")</f>
        <v/>
      </c>
      <c r="J21" s="83" t="str">
        <f>IF('1.MapaRiesgos'!$Q20=J$5,$C21&amp;" ","")</f>
        <v/>
      </c>
      <c r="K21" s="83" t="str">
        <f>IF('1.MapaRiesgos'!$Q20=K$5,$C21&amp;" ","")</f>
        <v/>
      </c>
      <c r="L21" s="83" t="str">
        <f>IF('1.MapaRiesgos'!$Q20=L$5,$C21&amp;" ","")</f>
        <v/>
      </c>
      <c r="M21" s="83" t="str">
        <f>IF('1.MapaRiesgos'!$Q20=M$5,$C21&amp;" ","")</f>
        <v/>
      </c>
      <c r="N21" s="83" t="str">
        <f>IF('1.MapaRiesgos'!$Q20=N$5,$C21&amp;" ","")</f>
        <v xml:space="preserve">ADM-O1-i </v>
      </c>
      <c r="O21" s="84" t="str">
        <f>IF('1.MapaRiesgos'!$Q20=O$5,$C21&amp;" ","")</f>
        <v/>
      </c>
      <c r="P21" s="84" t="str">
        <f>IF('1.MapaRiesgos'!$Q20=P$5,$C21&amp;" ","")</f>
        <v/>
      </c>
      <c r="Q21" s="84" t="str">
        <f>IF('1.MapaRiesgos'!$Q20=Q$5,$C21&amp;" ","")</f>
        <v/>
      </c>
      <c r="R21" s="84" t="str">
        <f>IF('1.MapaRiesgos'!$Q20=R$5,$C21&amp;" ","")</f>
        <v/>
      </c>
      <c r="S21" s="84" t="str">
        <f>IF('1.MapaRiesgos'!$Q20=S$5,$C21&amp;" ","")</f>
        <v/>
      </c>
      <c r="T21" s="84" t="str">
        <f>IF('1.MapaRiesgos'!$Q20=T$5,$C21&amp;" ","")</f>
        <v/>
      </c>
      <c r="U21" s="84" t="str">
        <f>IF('1.MapaRiesgos'!$Q20=U$5,$C21&amp;" ","")</f>
        <v/>
      </c>
      <c r="V21" s="84" t="str">
        <f>IF('1.MapaRiesgos'!$Q20=V$5,$C21&amp;" ","")</f>
        <v/>
      </c>
      <c r="W21" s="84" t="str">
        <f>IF('1.MapaRiesgos'!$Q20=W$5,$C21&amp;" ","")</f>
        <v/>
      </c>
      <c r="X21" s="85" t="str">
        <f>IF('1.MapaRiesgos'!$Q20=X$5,$C21&amp;" ","")</f>
        <v/>
      </c>
      <c r="Y21" s="85" t="str">
        <f>IF('1.MapaRiesgos'!$Q20=Y$5,$C21&amp;" ","")</f>
        <v/>
      </c>
      <c r="Z21" s="85" t="str">
        <f>IF('1.MapaRiesgos'!$Q20=Z$5,$C21&amp;" ","")</f>
        <v/>
      </c>
      <c r="AA21" s="85" t="str">
        <f>IF('1.MapaRiesgos'!$Q20=AA$5,$C21&amp;" ","")</f>
        <v/>
      </c>
      <c r="AB21" s="85" t="str">
        <f>IF('1.MapaRiesgos'!$Q20=AB$5,$C21&amp;" ","")</f>
        <v/>
      </c>
      <c r="AC21" s="80" t="str">
        <f>'1.MapaRiesgos'!C20&amp;"-r"</f>
        <v>ADM-O1-r</v>
      </c>
      <c r="AD21" s="82" t="str">
        <f>IF('1.MapaRiesgos'!$Y20=AD$5,$AC21&amp;" ","")</f>
        <v/>
      </c>
      <c r="AE21" s="82" t="str">
        <f>IF('1.MapaRiesgos'!$Y20=AE$5,$AC21&amp;" ","")</f>
        <v/>
      </c>
      <c r="AF21" s="82" t="str">
        <f>IF('1.MapaRiesgos'!$Y20=AF$5,$AC21&amp;" ","")</f>
        <v/>
      </c>
      <c r="AG21" s="83" t="str">
        <f>IF('1.MapaRiesgos'!$Y20=AG$5,$AC21&amp;" ","")</f>
        <v/>
      </c>
      <c r="AH21" s="83" t="str">
        <f>IF('1.MapaRiesgos'!$Y20=AH$5,$AC21&amp;" ","")</f>
        <v/>
      </c>
      <c r="AI21" s="83" t="str">
        <f>IF('1.MapaRiesgos'!$Y20=AI$5,$AC21&amp;" ","")</f>
        <v/>
      </c>
      <c r="AJ21" s="83" t="str">
        <f>IF('1.MapaRiesgos'!$Y20=AJ$5,$AC21&amp;" ","")</f>
        <v/>
      </c>
      <c r="AK21" s="83" t="str">
        <f>IF('1.MapaRiesgos'!$Y20=AK$5,$AC21&amp;" ","")</f>
        <v/>
      </c>
      <c r="AL21" s="83" t="str">
        <f>IF('1.MapaRiesgos'!$Y20=AL$5,$AC21&amp;" ","")</f>
        <v/>
      </c>
      <c r="AM21" s="83" t="str">
        <f>IF('1.MapaRiesgos'!$Y20=AM$5,$AC21&amp;" ","")</f>
        <v xml:space="preserve">ADM-O1-r </v>
      </c>
      <c r="AN21" s="83" t="str">
        <f>IF('1.MapaRiesgos'!$Y20=AN$5,$AC21&amp;" ","")</f>
        <v/>
      </c>
      <c r="AO21" s="84" t="str">
        <f>IF('1.MapaRiesgos'!$Y20=AO$5,$AC21&amp;" ","")</f>
        <v/>
      </c>
      <c r="AP21" s="84" t="str">
        <f>IF('1.MapaRiesgos'!$Y20=AP$5,$AC21&amp;" ","")</f>
        <v/>
      </c>
      <c r="AQ21" s="84" t="str">
        <f>IF('1.MapaRiesgos'!$Y20=AQ$5,$AC21&amp;" ","")</f>
        <v/>
      </c>
      <c r="AR21" s="84" t="str">
        <f>IF('1.MapaRiesgos'!$Y20=AR$5,$AC21&amp;" ","")</f>
        <v/>
      </c>
      <c r="AS21" s="84" t="str">
        <f>IF('1.MapaRiesgos'!$Y20=AS$5,$AC21&amp;" ","")</f>
        <v/>
      </c>
      <c r="AT21" s="84" t="str">
        <f>IF('1.MapaRiesgos'!$Y20=AT$5,$AC21&amp;" ","")</f>
        <v/>
      </c>
      <c r="AU21" s="84" t="str">
        <f>IF('1.MapaRiesgos'!$Y20=AU$5,$AC21&amp;" ","")</f>
        <v/>
      </c>
      <c r="AV21" s="84" t="str">
        <f>IF('1.MapaRiesgos'!$Y20=AV$5,$AC21&amp;" ","")</f>
        <v/>
      </c>
      <c r="AW21" s="84" t="str">
        <f>IF('1.MapaRiesgos'!$Y20=AW$5,$AC21&amp;" ","")</f>
        <v/>
      </c>
      <c r="AX21" s="85" t="str">
        <f>IF('1.MapaRiesgos'!$Y20=AX$5,$AC21&amp;" ","")</f>
        <v/>
      </c>
      <c r="AY21" s="85" t="str">
        <f>IF('1.MapaRiesgos'!$Y20=AY$5,$AC21&amp;" ","")</f>
        <v/>
      </c>
      <c r="AZ21" s="85" t="str">
        <f>IF('1.MapaRiesgos'!$Y20=AZ$5,$AC21&amp;" ","")</f>
        <v/>
      </c>
      <c r="BA21" s="85" t="str">
        <f>IF('1.MapaRiesgos'!$Y20=BA$5,$AC21&amp;" ","")</f>
        <v/>
      </c>
      <c r="BB21" s="85" t="str">
        <f>IF('1.MapaRiesgos'!$Y20=BB$5,$AC21&amp;" ","")</f>
        <v/>
      </c>
      <c r="BC21" s="86"/>
    </row>
    <row r="22" spans="1:55" x14ac:dyDescent="0.25">
      <c r="A22" s="77">
        <f t="shared" si="0"/>
        <v>102</v>
      </c>
      <c r="B22" s="81" t="str">
        <f>'1.MapaRiesgos'!B21</f>
        <v>Gestión de bienes y servicios</v>
      </c>
      <c r="C22" s="80" t="str">
        <f>'1.MapaRiesgos'!C21&amp;"-i"</f>
        <v>ADM-O2-i</v>
      </c>
      <c r="D22" s="82" t="str">
        <f>IF('1.MapaRiesgos'!$Q21=D$5,$C22&amp;" ","")</f>
        <v/>
      </c>
      <c r="E22" s="82" t="str">
        <f>IF('1.MapaRiesgos'!$Q21=E$5,$C22&amp;" ","")</f>
        <v/>
      </c>
      <c r="F22" s="82" t="str">
        <f>IF('1.MapaRiesgos'!$Q21=F$5,$C22&amp;" ","")</f>
        <v/>
      </c>
      <c r="G22" s="83" t="str">
        <f>IF('1.MapaRiesgos'!$Q21=G$5,$C22&amp;" ","")</f>
        <v/>
      </c>
      <c r="H22" s="83" t="str">
        <f>IF('1.MapaRiesgos'!$Q21=H$5,$C22&amp;" ","")</f>
        <v/>
      </c>
      <c r="I22" s="83" t="str">
        <f>IF('1.MapaRiesgos'!$Q21=I$5,$C22&amp;" ","")</f>
        <v/>
      </c>
      <c r="J22" s="83" t="str">
        <f>IF('1.MapaRiesgos'!$Q21=J$5,$C22&amp;" ","")</f>
        <v/>
      </c>
      <c r="K22" s="83" t="str">
        <f>IF('1.MapaRiesgos'!$Q21=K$5,$C22&amp;" ","")</f>
        <v/>
      </c>
      <c r="L22" s="83" t="str">
        <f>IF('1.MapaRiesgos'!$Q21=L$5,$C22&amp;" ","")</f>
        <v/>
      </c>
      <c r="M22" s="83" t="str">
        <f>IF('1.MapaRiesgos'!$Q21=M$5,$C22&amp;" ","")</f>
        <v/>
      </c>
      <c r="N22" s="83" t="str">
        <f>IF('1.MapaRiesgos'!$Q21=N$5,$C22&amp;" ","")</f>
        <v xml:space="preserve">ADM-O2-i </v>
      </c>
      <c r="O22" s="84" t="str">
        <f>IF('1.MapaRiesgos'!$Q21=O$5,$C22&amp;" ","")</f>
        <v/>
      </c>
      <c r="P22" s="84" t="str">
        <f>IF('1.MapaRiesgos'!$Q21=P$5,$C22&amp;" ","")</f>
        <v/>
      </c>
      <c r="Q22" s="84" t="str">
        <f>IF('1.MapaRiesgos'!$Q21=Q$5,$C22&amp;" ","")</f>
        <v/>
      </c>
      <c r="R22" s="84" t="str">
        <f>IF('1.MapaRiesgos'!$Q21=R$5,$C22&amp;" ","")</f>
        <v/>
      </c>
      <c r="S22" s="84" t="str">
        <f>IF('1.MapaRiesgos'!$Q21=S$5,$C22&amp;" ","")</f>
        <v/>
      </c>
      <c r="T22" s="84" t="str">
        <f>IF('1.MapaRiesgos'!$Q21=T$5,$C22&amp;" ","")</f>
        <v/>
      </c>
      <c r="U22" s="84" t="str">
        <f>IF('1.MapaRiesgos'!$Q21=U$5,$C22&amp;" ","")</f>
        <v/>
      </c>
      <c r="V22" s="84" t="str">
        <f>IF('1.MapaRiesgos'!$Q21=V$5,$C22&amp;" ","")</f>
        <v/>
      </c>
      <c r="W22" s="84" t="str">
        <f>IF('1.MapaRiesgos'!$Q21=W$5,$C22&amp;" ","")</f>
        <v/>
      </c>
      <c r="X22" s="85" t="str">
        <f>IF('1.MapaRiesgos'!$Q21=X$5,$C22&amp;" ","")</f>
        <v/>
      </c>
      <c r="Y22" s="85" t="str">
        <f>IF('1.MapaRiesgos'!$Q21=Y$5,$C22&amp;" ","")</f>
        <v/>
      </c>
      <c r="Z22" s="85" t="str">
        <f>IF('1.MapaRiesgos'!$Q21=Z$5,$C22&amp;" ","")</f>
        <v/>
      </c>
      <c r="AA22" s="85" t="str">
        <f>IF('1.MapaRiesgos'!$Q21=AA$5,$C22&amp;" ","")</f>
        <v/>
      </c>
      <c r="AB22" s="85" t="str">
        <f>IF('1.MapaRiesgos'!$Q21=AB$5,$C22&amp;" ","")</f>
        <v/>
      </c>
      <c r="AC22" s="80" t="str">
        <f>'1.MapaRiesgos'!C21&amp;"-r"</f>
        <v>ADM-O2-r</v>
      </c>
      <c r="AD22" s="82" t="str">
        <f>IF('1.MapaRiesgos'!$Y21=AD$5,$AC22&amp;" ","")</f>
        <v/>
      </c>
      <c r="AE22" s="82" t="str">
        <f>IF('1.MapaRiesgos'!$Y21=AE$5,$AC22&amp;" ","")</f>
        <v/>
      </c>
      <c r="AF22" s="82" t="str">
        <f>IF('1.MapaRiesgos'!$Y21=AF$5,$AC22&amp;" ","")</f>
        <v/>
      </c>
      <c r="AG22" s="83" t="str">
        <f>IF('1.MapaRiesgos'!$Y21=AG$5,$AC22&amp;" ","")</f>
        <v/>
      </c>
      <c r="AH22" s="83" t="str">
        <f>IF('1.MapaRiesgos'!$Y21=AH$5,$AC22&amp;" ","")</f>
        <v/>
      </c>
      <c r="AI22" s="83" t="str">
        <f>IF('1.MapaRiesgos'!$Y21=AI$5,$AC22&amp;" ","")</f>
        <v/>
      </c>
      <c r="AJ22" s="83" t="str">
        <f>IF('1.MapaRiesgos'!$Y21=AJ$5,$AC22&amp;" ","")</f>
        <v/>
      </c>
      <c r="AK22" s="83" t="str">
        <f>IF('1.MapaRiesgos'!$Y21=AK$5,$AC22&amp;" ","")</f>
        <v/>
      </c>
      <c r="AL22" s="83" t="str">
        <f>IF('1.MapaRiesgos'!$Y21=AL$5,$AC22&amp;" ","")</f>
        <v/>
      </c>
      <c r="AM22" s="83" t="str">
        <f>IF('1.MapaRiesgos'!$Y21=AM$5,$AC22&amp;" ","")</f>
        <v xml:space="preserve">ADM-O2-r </v>
      </c>
      <c r="AN22" s="83" t="str">
        <f>IF('1.MapaRiesgos'!$Y21=AN$5,$AC22&amp;" ","")</f>
        <v/>
      </c>
      <c r="AO22" s="84" t="str">
        <f>IF('1.MapaRiesgos'!$Y21=AO$5,$AC22&amp;" ","")</f>
        <v/>
      </c>
      <c r="AP22" s="84" t="str">
        <f>IF('1.MapaRiesgos'!$Y21=AP$5,$AC22&amp;" ","")</f>
        <v/>
      </c>
      <c r="AQ22" s="84" t="str">
        <f>IF('1.MapaRiesgos'!$Y21=AQ$5,$AC22&amp;" ","")</f>
        <v/>
      </c>
      <c r="AR22" s="84" t="str">
        <f>IF('1.MapaRiesgos'!$Y21=AR$5,$AC22&amp;" ","")</f>
        <v/>
      </c>
      <c r="AS22" s="84" t="str">
        <f>IF('1.MapaRiesgos'!$Y21=AS$5,$AC22&amp;" ","")</f>
        <v/>
      </c>
      <c r="AT22" s="84" t="str">
        <f>IF('1.MapaRiesgos'!$Y21=AT$5,$AC22&amp;" ","")</f>
        <v/>
      </c>
      <c r="AU22" s="84" t="str">
        <f>IF('1.MapaRiesgos'!$Y21=AU$5,$AC22&amp;" ","")</f>
        <v/>
      </c>
      <c r="AV22" s="84" t="str">
        <f>IF('1.MapaRiesgos'!$Y21=AV$5,$AC22&amp;" ","")</f>
        <v/>
      </c>
      <c r="AW22" s="84" t="str">
        <f>IF('1.MapaRiesgos'!$Y21=AW$5,$AC22&amp;" ","")</f>
        <v/>
      </c>
      <c r="AX22" s="85" t="str">
        <f>IF('1.MapaRiesgos'!$Y21=AX$5,$AC22&amp;" ","")</f>
        <v/>
      </c>
      <c r="AY22" s="85" t="str">
        <f>IF('1.MapaRiesgos'!$Y21=AY$5,$AC22&amp;" ","")</f>
        <v/>
      </c>
      <c r="AZ22" s="85" t="str">
        <f>IF('1.MapaRiesgos'!$Y21=AZ$5,$AC22&amp;" ","")</f>
        <v/>
      </c>
      <c r="BA22" s="85" t="str">
        <f>IF('1.MapaRiesgos'!$Y21=BA$5,$AC22&amp;" ","")</f>
        <v/>
      </c>
      <c r="BB22" s="85" t="str">
        <f>IF('1.MapaRiesgos'!$Y21=BB$5,$AC22&amp;" ","")</f>
        <v/>
      </c>
      <c r="BC22" s="86"/>
    </row>
    <row r="23" spans="1:55" x14ac:dyDescent="0.25">
      <c r="A23" s="77">
        <f t="shared" si="0"/>
        <v>108</v>
      </c>
      <c r="B23" s="81" t="e">
        <f>'1.MapaRiesgos'!#REF!</f>
        <v>#REF!</v>
      </c>
      <c r="C23" s="80" t="e">
        <f>'1.MapaRiesgos'!#REF!&amp;"-i"</f>
        <v>#REF!</v>
      </c>
      <c r="D23" s="82" t="e">
        <f>IF('1.MapaRiesgos'!#REF!=D$5,$C23&amp;" ","")</f>
        <v>#REF!</v>
      </c>
      <c r="E23" s="82" t="e">
        <f>IF('1.MapaRiesgos'!#REF!=E$5,$C23&amp;" ","")</f>
        <v>#REF!</v>
      </c>
      <c r="F23" s="82" t="e">
        <f>IF('1.MapaRiesgos'!#REF!=F$5,$C23&amp;" ","")</f>
        <v>#REF!</v>
      </c>
      <c r="G23" s="83" t="e">
        <f>IF('1.MapaRiesgos'!#REF!=G$5,$C23&amp;" ","")</f>
        <v>#REF!</v>
      </c>
      <c r="H23" s="83" t="e">
        <f>IF('1.MapaRiesgos'!#REF!=H$5,$C23&amp;" ","")</f>
        <v>#REF!</v>
      </c>
      <c r="I23" s="83" t="e">
        <f>IF('1.MapaRiesgos'!#REF!=I$5,$C23&amp;" ","")</f>
        <v>#REF!</v>
      </c>
      <c r="J23" s="83" t="e">
        <f>IF('1.MapaRiesgos'!#REF!=J$5,$C23&amp;" ","")</f>
        <v>#REF!</v>
      </c>
      <c r="K23" s="83" t="e">
        <f>IF('1.MapaRiesgos'!#REF!=K$5,$C23&amp;" ","")</f>
        <v>#REF!</v>
      </c>
      <c r="L23" s="83" t="e">
        <f>IF('1.MapaRiesgos'!#REF!=L$5,$C23&amp;" ","")</f>
        <v>#REF!</v>
      </c>
      <c r="M23" s="83" t="e">
        <f>IF('1.MapaRiesgos'!#REF!=M$5,$C23&amp;" ","")</f>
        <v>#REF!</v>
      </c>
      <c r="N23" s="83" t="e">
        <f>IF('1.MapaRiesgos'!#REF!=N$5,$C23&amp;" ","")</f>
        <v>#REF!</v>
      </c>
      <c r="O23" s="84" t="e">
        <f>IF('1.MapaRiesgos'!#REF!=O$5,$C23&amp;" ","")</f>
        <v>#REF!</v>
      </c>
      <c r="P23" s="84" t="e">
        <f>IF('1.MapaRiesgos'!#REF!=P$5,$C23&amp;" ","")</f>
        <v>#REF!</v>
      </c>
      <c r="Q23" s="84" t="e">
        <f>IF('1.MapaRiesgos'!#REF!=Q$5,$C23&amp;" ","")</f>
        <v>#REF!</v>
      </c>
      <c r="R23" s="84" t="e">
        <f>IF('1.MapaRiesgos'!#REF!=R$5,$C23&amp;" ","")</f>
        <v>#REF!</v>
      </c>
      <c r="S23" s="84" t="e">
        <f>IF('1.MapaRiesgos'!#REF!=S$5,$C23&amp;" ","")</f>
        <v>#REF!</v>
      </c>
      <c r="T23" s="84" t="e">
        <f>IF('1.MapaRiesgos'!#REF!=T$5,$C23&amp;" ","")</f>
        <v>#REF!</v>
      </c>
      <c r="U23" s="84" t="e">
        <f>IF('1.MapaRiesgos'!#REF!=U$5,$C23&amp;" ","")</f>
        <v>#REF!</v>
      </c>
      <c r="V23" s="84" t="e">
        <f>IF('1.MapaRiesgos'!#REF!=V$5,$C23&amp;" ","")</f>
        <v>#REF!</v>
      </c>
      <c r="W23" s="84" t="e">
        <f>IF('1.MapaRiesgos'!#REF!=W$5,$C23&amp;" ","")</f>
        <v>#REF!</v>
      </c>
      <c r="X23" s="85" t="e">
        <f>IF('1.MapaRiesgos'!#REF!=X$5,$C23&amp;" ","")</f>
        <v>#REF!</v>
      </c>
      <c r="Y23" s="85" t="e">
        <f>IF('1.MapaRiesgos'!#REF!=Y$5,$C23&amp;" ","")</f>
        <v>#REF!</v>
      </c>
      <c r="Z23" s="85" t="e">
        <f>IF('1.MapaRiesgos'!#REF!=Z$5,$C23&amp;" ","")</f>
        <v>#REF!</v>
      </c>
      <c r="AA23" s="85" t="e">
        <f>IF('1.MapaRiesgos'!#REF!=AA$5,$C23&amp;" ","")</f>
        <v>#REF!</v>
      </c>
      <c r="AB23" s="85" t="e">
        <f>IF('1.MapaRiesgos'!#REF!=AB$5,$C23&amp;" ","")</f>
        <v>#REF!</v>
      </c>
      <c r="AC23" s="80" t="e">
        <f>'1.MapaRiesgos'!#REF!&amp;"-r"</f>
        <v>#REF!</v>
      </c>
      <c r="AD23" s="82" t="e">
        <f>IF('1.MapaRiesgos'!#REF!=AD$5,$AC23&amp;" ","")</f>
        <v>#REF!</v>
      </c>
      <c r="AE23" s="82" t="e">
        <f>IF('1.MapaRiesgos'!#REF!=AE$5,$AC23&amp;" ","")</f>
        <v>#REF!</v>
      </c>
      <c r="AF23" s="82" t="e">
        <f>IF('1.MapaRiesgos'!#REF!=AF$5,$AC23&amp;" ","")</f>
        <v>#REF!</v>
      </c>
      <c r="AG23" s="83" t="e">
        <f>IF('1.MapaRiesgos'!#REF!=AG$5,$AC23&amp;" ","")</f>
        <v>#REF!</v>
      </c>
      <c r="AH23" s="83" t="e">
        <f>IF('1.MapaRiesgos'!#REF!=AH$5,$AC23&amp;" ","")</f>
        <v>#REF!</v>
      </c>
      <c r="AI23" s="83" t="e">
        <f>IF('1.MapaRiesgos'!#REF!=AI$5,$AC23&amp;" ","")</f>
        <v>#REF!</v>
      </c>
      <c r="AJ23" s="83" t="e">
        <f>IF('1.MapaRiesgos'!#REF!=AJ$5,$AC23&amp;" ","")</f>
        <v>#REF!</v>
      </c>
      <c r="AK23" s="83" t="e">
        <f>IF('1.MapaRiesgos'!#REF!=AK$5,$AC23&amp;" ","")</f>
        <v>#REF!</v>
      </c>
      <c r="AL23" s="83" t="e">
        <f>IF('1.MapaRiesgos'!#REF!=AL$5,$AC23&amp;" ","")</f>
        <v>#REF!</v>
      </c>
      <c r="AM23" s="83" t="e">
        <f>IF('1.MapaRiesgos'!#REF!=AM$5,$AC23&amp;" ","")</f>
        <v>#REF!</v>
      </c>
      <c r="AN23" s="83" t="e">
        <f>IF('1.MapaRiesgos'!#REF!=AN$5,$AC23&amp;" ","")</f>
        <v>#REF!</v>
      </c>
      <c r="AO23" s="84" t="e">
        <f>IF('1.MapaRiesgos'!#REF!=AO$5,$AC23&amp;" ","")</f>
        <v>#REF!</v>
      </c>
      <c r="AP23" s="84" t="e">
        <f>IF('1.MapaRiesgos'!#REF!=AP$5,$AC23&amp;" ","")</f>
        <v>#REF!</v>
      </c>
      <c r="AQ23" s="84" t="e">
        <f>IF('1.MapaRiesgos'!#REF!=AQ$5,$AC23&amp;" ","")</f>
        <v>#REF!</v>
      </c>
      <c r="AR23" s="84" t="e">
        <f>IF('1.MapaRiesgos'!#REF!=AR$5,$AC23&amp;" ","")</f>
        <v>#REF!</v>
      </c>
      <c r="AS23" s="84" t="e">
        <f>IF('1.MapaRiesgos'!#REF!=AS$5,$AC23&amp;" ","")</f>
        <v>#REF!</v>
      </c>
      <c r="AT23" s="84" t="e">
        <f>IF('1.MapaRiesgos'!#REF!=AT$5,$AC23&amp;" ","")</f>
        <v>#REF!</v>
      </c>
      <c r="AU23" s="84" t="e">
        <f>IF('1.MapaRiesgos'!#REF!=AU$5,$AC23&amp;" ","")</f>
        <v>#REF!</v>
      </c>
      <c r="AV23" s="84" t="e">
        <f>IF('1.MapaRiesgos'!#REF!=AV$5,$AC23&amp;" ","")</f>
        <v>#REF!</v>
      </c>
      <c r="AW23" s="84" t="e">
        <f>IF('1.MapaRiesgos'!#REF!=AW$5,$AC23&amp;" ","")</f>
        <v>#REF!</v>
      </c>
      <c r="AX23" s="85" t="e">
        <f>IF('1.MapaRiesgos'!#REF!=AX$5,$AC23&amp;" ","")</f>
        <v>#REF!</v>
      </c>
      <c r="AY23" s="85" t="e">
        <f>IF('1.MapaRiesgos'!#REF!=AY$5,$AC23&amp;" ","")</f>
        <v>#REF!</v>
      </c>
      <c r="AZ23" s="85" t="e">
        <f>IF('1.MapaRiesgos'!#REF!=AZ$5,$AC23&amp;" ","")</f>
        <v>#REF!</v>
      </c>
      <c r="BA23" s="85" t="e">
        <f>IF('1.MapaRiesgos'!#REF!=BA$5,$AC23&amp;" ","")</f>
        <v>#REF!</v>
      </c>
      <c r="BB23" s="85" t="e">
        <f>IF('1.MapaRiesgos'!#REF!=BB$5,$AC23&amp;" ","")</f>
        <v>#REF!</v>
      </c>
      <c r="BC23" s="86"/>
    </row>
    <row r="24" spans="1:55" x14ac:dyDescent="0.25">
      <c r="A24" s="77">
        <f t="shared" si="0"/>
        <v>114</v>
      </c>
      <c r="B24" s="81" t="str">
        <f>'1.MapaRiesgos'!B22</f>
        <v>Investigación</v>
      </c>
      <c r="C24" s="80" t="str">
        <f>'1.MapaRiesgos'!C22&amp;"-i"</f>
        <v>INV-O2-i</v>
      </c>
      <c r="D24" s="82" t="str">
        <f>IF('1.MapaRiesgos'!$Q22=D$5,$C24&amp;" ","")</f>
        <v/>
      </c>
      <c r="E24" s="82" t="str">
        <f>IF('1.MapaRiesgos'!$Q22=E$5,$C24&amp;" ","")</f>
        <v/>
      </c>
      <c r="F24" s="82" t="str">
        <f>IF('1.MapaRiesgos'!$Q22=F$5,$C24&amp;" ","")</f>
        <v/>
      </c>
      <c r="G24" s="83" t="str">
        <f>IF('1.MapaRiesgos'!$Q22=G$5,$C24&amp;" ","")</f>
        <v/>
      </c>
      <c r="H24" s="83" t="str">
        <f>IF('1.MapaRiesgos'!$Q22=H$5,$C24&amp;" ","")</f>
        <v/>
      </c>
      <c r="I24" s="83" t="str">
        <f>IF('1.MapaRiesgos'!$Q22=I$5,$C24&amp;" ","")</f>
        <v/>
      </c>
      <c r="J24" s="83" t="str">
        <f>IF('1.MapaRiesgos'!$Q22=J$5,$C24&amp;" ","")</f>
        <v/>
      </c>
      <c r="K24" s="83" t="str">
        <f>IF('1.MapaRiesgos'!$Q22=K$5,$C24&amp;" ","")</f>
        <v/>
      </c>
      <c r="L24" s="83" t="str">
        <f>IF('1.MapaRiesgos'!$Q22=L$5,$C24&amp;" ","")</f>
        <v/>
      </c>
      <c r="M24" s="83" t="str">
        <f>IF('1.MapaRiesgos'!$Q22=M$5,$C24&amp;" ","")</f>
        <v/>
      </c>
      <c r="N24" s="83" t="str">
        <f>IF('1.MapaRiesgos'!$Q22=N$5,$C24&amp;" ","")</f>
        <v/>
      </c>
      <c r="O24" s="84" t="str">
        <f>IF('1.MapaRiesgos'!$Q22=O$5,$C24&amp;" ","")</f>
        <v/>
      </c>
      <c r="P24" s="84" t="str">
        <f>IF('1.MapaRiesgos'!$Q22=P$5,$C24&amp;" ","")</f>
        <v/>
      </c>
      <c r="Q24" s="84" t="str">
        <f>IF('1.MapaRiesgos'!$Q22=Q$5,$C24&amp;" ","")</f>
        <v/>
      </c>
      <c r="R24" s="84" t="str">
        <f>IF('1.MapaRiesgos'!$Q22=R$5,$C24&amp;" ","")</f>
        <v/>
      </c>
      <c r="S24" s="84" t="str">
        <f>IF('1.MapaRiesgos'!$Q22=S$5,$C24&amp;" ","")</f>
        <v/>
      </c>
      <c r="T24" s="84" t="str">
        <f>IF('1.MapaRiesgos'!$Q22=T$5,$C24&amp;" ","")</f>
        <v/>
      </c>
      <c r="U24" s="84" t="str">
        <f>IF('1.MapaRiesgos'!$Q22=U$5,$C24&amp;" ","")</f>
        <v/>
      </c>
      <c r="V24" s="84" t="str">
        <f>IF('1.MapaRiesgos'!$Q22=V$5,$C24&amp;" ","")</f>
        <v/>
      </c>
      <c r="W24" s="84" t="str">
        <f>IF('1.MapaRiesgos'!$Q22=W$5,$C24&amp;" ","")</f>
        <v/>
      </c>
      <c r="X24" s="85" t="str">
        <f>IF('1.MapaRiesgos'!$Q22=X$5,$C24&amp;" ","")</f>
        <v/>
      </c>
      <c r="Y24" s="85" t="str">
        <f>IF('1.MapaRiesgos'!$Q22=Y$5,$C24&amp;" ","")</f>
        <v/>
      </c>
      <c r="Z24" s="85" t="str">
        <f>IF('1.MapaRiesgos'!$Q22=Z$5,$C24&amp;" ","")</f>
        <v xml:space="preserve">INV-O2-i </v>
      </c>
      <c r="AA24" s="85" t="str">
        <f>IF('1.MapaRiesgos'!$Q22=AA$5,$C24&amp;" ","")</f>
        <v/>
      </c>
      <c r="AB24" s="85" t="str">
        <f>IF('1.MapaRiesgos'!$Q22=AB$5,$C24&amp;" ","")</f>
        <v/>
      </c>
      <c r="AC24" s="80" t="str">
        <f>'1.MapaRiesgos'!C22&amp;"-r"</f>
        <v>INV-O2-r</v>
      </c>
      <c r="AD24" s="82" t="str">
        <f>IF('1.MapaRiesgos'!$Y22=AD$5,$AC24&amp;" ","")</f>
        <v/>
      </c>
      <c r="AE24" s="82" t="str">
        <f>IF('1.MapaRiesgos'!$Y22=AE$5,$AC24&amp;" ","")</f>
        <v/>
      </c>
      <c r="AF24" s="82" t="str">
        <f>IF('1.MapaRiesgos'!$Y22=AF$5,$AC24&amp;" ","")</f>
        <v/>
      </c>
      <c r="AG24" s="83" t="str">
        <f>IF('1.MapaRiesgos'!$Y22=AG$5,$AC24&amp;" ","")</f>
        <v/>
      </c>
      <c r="AH24" s="83" t="str">
        <f>IF('1.MapaRiesgos'!$Y22=AH$5,$AC24&amp;" ","")</f>
        <v/>
      </c>
      <c r="AI24" s="83" t="str">
        <f>IF('1.MapaRiesgos'!$Y22=AI$5,$AC24&amp;" ","")</f>
        <v/>
      </c>
      <c r="AJ24" s="83" t="str">
        <f>IF('1.MapaRiesgos'!$Y22=AJ$5,$AC24&amp;" ","")</f>
        <v/>
      </c>
      <c r="AK24" s="83" t="str">
        <f>IF('1.MapaRiesgos'!$Y22=AK$5,$AC24&amp;" ","")</f>
        <v/>
      </c>
      <c r="AL24" s="83" t="str">
        <f>IF('1.MapaRiesgos'!$Y22=AL$5,$AC24&amp;" ","")</f>
        <v/>
      </c>
      <c r="AM24" s="83" t="str">
        <f>IF('1.MapaRiesgos'!$Y22=AM$5,$AC24&amp;" ","")</f>
        <v/>
      </c>
      <c r="AN24" s="83" t="str">
        <f>IF('1.MapaRiesgos'!$Y22=AN$5,$AC24&amp;" ","")</f>
        <v/>
      </c>
      <c r="AO24" s="84" t="str">
        <f>IF('1.MapaRiesgos'!$Y22=AO$5,$AC24&amp;" ","")</f>
        <v/>
      </c>
      <c r="AP24" s="84" t="str">
        <f>IF('1.MapaRiesgos'!$Y22=AP$5,$AC24&amp;" ","")</f>
        <v/>
      </c>
      <c r="AQ24" s="84" t="str">
        <f>IF('1.MapaRiesgos'!$Y22=AQ$5,$AC24&amp;" ","")</f>
        <v/>
      </c>
      <c r="AR24" s="84" t="str">
        <f>IF('1.MapaRiesgos'!$Y22=AR$5,$AC24&amp;" ","")</f>
        <v/>
      </c>
      <c r="AS24" s="84" t="str">
        <f>IF('1.MapaRiesgos'!$Y22=AS$5,$AC24&amp;" ","")</f>
        <v/>
      </c>
      <c r="AT24" s="84" t="str">
        <f>IF('1.MapaRiesgos'!$Y22=AT$5,$AC24&amp;" ","")</f>
        <v xml:space="preserve">INV-O2-r </v>
      </c>
      <c r="AU24" s="84" t="str">
        <f>IF('1.MapaRiesgos'!$Y22=AU$5,$AC24&amp;" ","")</f>
        <v/>
      </c>
      <c r="AV24" s="84" t="str">
        <f>IF('1.MapaRiesgos'!$Y22=AV$5,$AC24&amp;" ","")</f>
        <v/>
      </c>
      <c r="AW24" s="84" t="str">
        <f>IF('1.MapaRiesgos'!$Y22=AW$5,$AC24&amp;" ","")</f>
        <v/>
      </c>
      <c r="AX24" s="85" t="str">
        <f>IF('1.MapaRiesgos'!$Y22=AX$5,$AC24&amp;" ","")</f>
        <v/>
      </c>
      <c r="AY24" s="85" t="str">
        <f>IF('1.MapaRiesgos'!$Y22=AY$5,$AC24&amp;" ","")</f>
        <v/>
      </c>
      <c r="AZ24" s="85" t="str">
        <f>IF('1.MapaRiesgos'!$Y22=AZ$5,$AC24&amp;" ","")</f>
        <v/>
      </c>
      <c r="BA24" s="85" t="str">
        <f>IF('1.MapaRiesgos'!$Y22=BA$5,$AC24&amp;" ","")</f>
        <v/>
      </c>
      <c r="BB24" s="85" t="str">
        <f>IF('1.MapaRiesgos'!$Y22=BB$5,$AC24&amp;" ","")</f>
        <v/>
      </c>
      <c r="BC24" s="86"/>
    </row>
    <row r="25" spans="1:55" x14ac:dyDescent="0.25">
      <c r="A25" s="77">
        <f t="shared" si="0"/>
        <v>120</v>
      </c>
      <c r="B25" s="81" t="e">
        <f>'1.MapaRiesgos'!#REF!</f>
        <v>#REF!</v>
      </c>
      <c r="C25" s="80" t="e">
        <f>'1.MapaRiesgos'!#REF!&amp;"-i"</f>
        <v>#REF!</v>
      </c>
      <c r="D25" s="82" t="e">
        <f>IF('1.MapaRiesgos'!#REF!=D$5,$C25&amp;" ","")</f>
        <v>#REF!</v>
      </c>
      <c r="E25" s="82" t="e">
        <f>IF('1.MapaRiesgos'!#REF!=E$5,$C25&amp;" ","")</f>
        <v>#REF!</v>
      </c>
      <c r="F25" s="82" t="e">
        <f>IF('1.MapaRiesgos'!#REF!=F$5,$C25&amp;" ","")</f>
        <v>#REF!</v>
      </c>
      <c r="G25" s="83" t="e">
        <f>IF('1.MapaRiesgos'!#REF!=G$5,$C25&amp;" ","")</f>
        <v>#REF!</v>
      </c>
      <c r="H25" s="83" t="e">
        <f>IF('1.MapaRiesgos'!#REF!=H$5,$C25&amp;" ","")</f>
        <v>#REF!</v>
      </c>
      <c r="I25" s="83" t="e">
        <f>IF('1.MapaRiesgos'!#REF!=I$5,$C25&amp;" ","")</f>
        <v>#REF!</v>
      </c>
      <c r="J25" s="83" t="e">
        <f>IF('1.MapaRiesgos'!#REF!=J$5,$C25&amp;" ","")</f>
        <v>#REF!</v>
      </c>
      <c r="K25" s="83" t="e">
        <f>IF('1.MapaRiesgos'!#REF!=K$5,$C25&amp;" ","")</f>
        <v>#REF!</v>
      </c>
      <c r="L25" s="83" t="e">
        <f>IF('1.MapaRiesgos'!#REF!=L$5,$C25&amp;" ","")</f>
        <v>#REF!</v>
      </c>
      <c r="M25" s="83" t="e">
        <f>IF('1.MapaRiesgos'!#REF!=M$5,$C25&amp;" ","")</f>
        <v>#REF!</v>
      </c>
      <c r="N25" s="83" t="e">
        <f>IF('1.MapaRiesgos'!#REF!=N$5,$C25&amp;" ","")</f>
        <v>#REF!</v>
      </c>
      <c r="O25" s="84" t="e">
        <f>IF('1.MapaRiesgos'!#REF!=O$5,$C25&amp;" ","")</f>
        <v>#REF!</v>
      </c>
      <c r="P25" s="84" t="e">
        <f>IF('1.MapaRiesgos'!#REF!=P$5,$C25&amp;" ","")</f>
        <v>#REF!</v>
      </c>
      <c r="Q25" s="84" t="e">
        <f>IF('1.MapaRiesgos'!#REF!=Q$5,$C25&amp;" ","")</f>
        <v>#REF!</v>
      </c>
      <c r="R25" s="84" t="e">
        <f>IF('1.MapaRiesgos'!#REF!=R$5,$C25&amp;" ","")</f>
        <v>#REF!</v>
      </c>
      <c r="S25" s="84" t="e">
        <f>IF('1.MapaRiesgos'!#REF!=S$5,$C25&amp;" ","")</f>
        <v>#REF!</v>
      </c>
      <c r="T25" s="84" t="e">
        <f>IF('1.MapaRiesgos'!#REF!=T$5,$C25&amp;" ","")</f>
        <v>#REF!</v>
      </c>
      <c r="U25" s="84" t="e">
        <f>IF('1.MapaRiesgos'!#REF!=U$5,$C25&amp;" ","")</f>
        <v>#REF!</v>
      </c>
      <c r="V25" s="84" t="e">
        <f>IF('1.MapaRiesgos'!#REF!=V$5,$C25&amp;" ","")</f>
        <v>#REF!</v>
      </c>
      <c r="W25" s="84" t="e">
        <f>IF('1.MapaRiesgos'!#REF!=W$5,$C25&amp;" ","")</f>
        <v>#REF!</v>
      </c>
      <c r="X25" s="85" t="e">
        <f>IF('1.MapaRiesgos'!#REF!=X$5,$C25&amp;" ","")</f>
        <v>#REF!</v>
      </c>
      <c r="Y25" s="85" t="e">
        <f>IF('1.MapaRiesgos'!#REF!=Y$5,$C25&amp;" ","")</f>
        <v>#REF!</v>
      </c>
      <c r="Z25" s="85" t="e">
        <f>IF('1.MapaRiesgos'!#REF!=Z$5,$C25&amp;" ","")</f>
        <v>#REF!</v>
      </c>
      <c r="AA25" s="85" t="e">
        <f>IF('1.MapaRiesgos'!#REF!=AA$5,$C25&amp;" ","")</f>
        <v>#REF!</v>
      </c>
      <c r="AB25" s="85" t="e">
        <f>IF('1.MapaRiesgos'!#REF!=AB$5,$C25&amp;" ","")</f>
        <v>#REF!</v>
      </c>
      <c r="AC25" s="80" t="e">
        <f>'1.MapaRiesgos'!#REF!&amp;"-r"</f>
        <v>#REF!</v>
      </c>
      <c r="AD25" s="82" t="e">
        <f>IF('1.MapaRiesgos'!#REF!=AD$5,$AC25&amp;" ","")</f>
        <v>#REF!</v>
      </c>
      <c r="AE25" s="82" t="e">
        <f>IF('1.MapaRiesgos'!#REF!=AE$5,$AC25&amp;" ","")</f>
        <v>#REF!</v>
      </c>
      <c r="AF25" s="82" t="e">
        <f>IF('1.MapaRiesgos'!#REF!=AF$5,$AC25&amp;" ","")</f>
        <v>#REF!</v>
      </c>
      <c r="AG25" s="83" t="e">
        <f>IF('1.MapaRiesgos'!#REF!=AG$5,$AC25&amp;" ","")</f>
        <v>#REF!</v>
      </c>
      <c r="AH25" s="83" t="e">
        <f>IF('1.MapaRiesgos'!#REF!=AH$5,$AC25&amp;" ","")</f>
        <v>#REF!</v>
      </c>
      <c r="AI25" s="83" t="e">
        <f>IF('1.MapaRiesgos'!#REF!=AI$5,$AC25&amp;" ","")</f>
        <v>#REF!</v>
      </c>
      <c r="AJ25" s="83" t="e">
        <f>IF('1.MapaRiesgos'!#REF!=AJ$5,$AC25&amp;" ","")</f>
        <v>#REF!</v>
      </c>
      <c r="AK25" s="83" t="e">
        <f>IF('1.MapaRiesgos'!#REF!=AK$5,$AC25&amp;" ","")</f>
        <v>#REF!</v>
      </c>
      <c r="AL25" s="83" t="e">
        <f>IF('1.MapaRiesgos'!#REF!=AL$5,$AC25&amp;" ","")</f>
        <v>#REF!</v>
      </c>
      <c r="AM25" s="83" t="e">
        <f>IF('1.MapaRiesgos'!#REF!=AM$5,$AC25&amp;" ","")</f>
        <v>#REF!</v>
      </c>
      <c r="AN25" s="83" t="e">
        <f>IF('1.MapaRiesgos'!#REF!=AN$5,$AC25&amp;" ","")</f>
        <v>#REF!</v>
      </c>
      <c r="AO25" s="84" t="e">
        <f>IF('1.MapaRiesgos'!#REF!=AO$5,$AC25&amp;" ","")</f>
        <v>#REF!</v>
      </c>
      <c r="AP25" s="84" t="e">
        <f>IF('1.MapaRiesgos'!#REF!=AP$5,$AC25&amp;" ","")</f>
        <v>#REF!</v>
      </c>
      <c r="AQ25" s="84" t="e">
        <f>IF('1.MapaRiesgos'!#REF!=AQ$5,$AC25&amp;" ","")</f>
        <v>#REF!</v>
      </c>
      <c r="AR25" s="84" t="e">
        <f>IF('1.MapaRiesgos'!#REF!=AR$5,$AC25&amp;" ","")</f>
        <v>#REF!</v>
      </c>
      <c r="AS25" s="84" t="e">
        <f>IF('1.MapaRiesgos'!#REF!=AS$5,$AC25&amp;" ","")</f>
        <v>#REF!</v>
      </c>
      <c r="AT25" s="84" t="e">
        <f>IF('1.MapaRiesgos'!#REF!=AT$5,$AC25&amp;" ","")</f>
        <v>#REF!</v>
      </c>
      <c r="AU25" s="84" t="e">
        <f>IF('1.MapaRiesgos'!#REF!=AU$5,$AC25&amp;" ","")</f>
        <v>#REF!</v>
      </c>
      <c r="AV25" s="84" t="e">
        <f>IF('1.MapaRiesgos'!#REF!=AV$5,$AC25&amp;" ","")</f>
        <v>#REF!</v>
      </c>
      <c r="AW25" s="84" t="e">
        <f>IF('1.MapaRiesgos'!#REF!=AW$5,$AC25&amp;" ","")</f>
        <v>#REF!</v>
      </c>
      <c r="AX25" s="85" t="e">
        <f>IF('1.MapaRiesgos'!#REF!=AX$5,$AC25&amp;" ","")</f>
        <v>#REF!</v>
      </c>
      <c r="AY25" s="85" t="e">
        <f>IF('1.MapaRiesgos'!#REF!=AY$5,$AC25&amp;" ","")</f>
        <v>#REF!</v>
      </c>
      <c r="AZ25" s="85" t="e">
        <f>IF('1.MapaRiesgos'!#REF!=AZ$5,$AC25&amp;" ","")</f>
        <v>#REF!</v>
      </c>
      <c r="BA25" s="85" t="e">
        <f>IF('1.MapaRiesgos'!#REF!=BA$5,$AC25&amp;" ","")</f>
        <v>#REF!</v>
      </c>
      <c r="BB25" s="85" t="e">
        <f>IF('1.MapaRiesgos'!#REF!=BB$5,$AC25&amp;" ","")</f>
        <v>#REF!</v>
      </c>
      <c r="BC25" s="86"/>
    </row>
    <row r="26" spans="1:55" ht="27" x14ac:dyDescent="0.25">
      <c r="A26" s="77">
        <f t="shared" si="0"/>
        <v>126</v>
      </c>
      <c r="B26" s="81" t="str">
        <f>'1.MapaRiesgos'!B23</f>
        <v>Apropiación social del conocimiento y del patrimonio</v>
      </c>
      <c r="C26" s="80" t="str">
        <f>'1.MapaRiesgos'!C23&amp;"-i"</f>
        <v>APR-O2-i</v>
      </c>
      <c r="D26" s="82" t="str">
        <f>IF('1.MapaRiesgos'!$Q23=D$5,$C26&amp;" ","")</f>
        <v/>
      </c>
      <c r="E26" s="82" t="str">
        <f>IF('1.MapaRiesgos'!$Q23=E$5,$C26&amp;" ","")</f>
        <v/>
      </c>
      <c r="F26" s="82" t="str">
        <f>IF('1.MapaRiesgos'!$Q23=F$5,$C26&amp;" ","")</f>
        <v/>
      </c>
      <c r="G26" s="83" t="str">
        <f>IF('1.MapaRiesgos'!$Q23=G$5,$C26&amp;" ","")</f>
        <v/>
      </c>
      <c r="H26" s="83" t="str">
        <f>IF('1.MapaRiesgos'!$Q23=H$5,$C26&amp;" ","")</f>
        <v/>
      </c>
      <c r="I26" s="83" t="str">
        <f>IF('1.MapaRiesgos'!$Q23=I$5,$C26&amp;" ","")</f>
        <v/>
      </c>
      <c r="J26" s="83" t="str">
        <f>IF('1.MapaRiesgos'!$Q23=J$5,$C26&amp;" ","")</f>
        <v/>
      </c>
      <c r="K26" s="83" t="str">
        <f>IF('1.MapaRiesgos'!$Q23=K$5,$C26&amp;" ","")</f>
        <v/>
      </c>
      <c r="L26" s="83" t="str">
        <f>IF('1.MapaRiesgos'!$Q23=L$5,$C26&amp;" ","")</f>
        <v/>
      </c>
      <c r="M26" s="83" t="str">
        <f>IF('1.MapaRiesgos'!$Q23=M$5,$C26&amp;" ","")</f>
        <v xml:space="preserve">APR-O2-i </v>
      </c>
      <c r="N26" s="83" t="str">
        <f>IF('1.MapaRiesgos'!$Q23=N$5,$C26&amp;" ","")</f>
        <v/>
      </c>
      <c r="O26" s="84" t="str">
        <f>IF('1.MapaRiesgos'!$Q23=O$5,$C26&amp;" ","")</f>
        <v/>
      </c>
      <c r="P26" s="84" t="str">
        <f>IF('1.MapaRiesgos'!$Q23=P$5,$C26&amp;" ","")</f>
        <v/>
      </c>
      <c r="Q26" s="84" t="str">
        <f>IF('1.MapaRiesgos'!$Q23=Q$5,$C26&amp;" ","")</f>
        <v/>
      </c>
      <c r="R26" s="84" t="str">
        <f>IF('1.MapaRiesgos'!$Q23=R$5,$C26&amp;" ","")</f>
        <v/>
      </c>
      <c r="S26" s="84" t="str">
        <f>IF('1.MapaRiesgos'!$Q23=S$5,$C26&amp;" ","")</f>
        <v/>
      </c>
      <c r="T26" s="84" t="str">
        <f>IF('1.MapaRiesgos'!$Q23=T$5,$C26&amp;" ","")</f>
        <v/>
      </c>
      <c r="U26" s="84" t="str">
        <f>IF('1.MapaRiesgos'!$Q23=U$5,$C26&amp;" ","")</f>
        <v/>
      </c>
      <c r="V26" s="84" t="str">
        <f>IF('1.MapaRiesgos'!$Q23=V$5,$C26&amp;" ","")</f>
        <v/>
      </c>
      <c r="W26" s="84" t="str">
        <f>IF('1.MapaRiesgos'!$Q23=W$5,$C26&amp;" ","")</f>
        <v/>
      </c>
      <c r="X26" s="85" t="str">
        <f>IF('1.MapaRiesgos'!$Q23=X$5,$C26&amp;" ","")</f>
        <v/>
      </c>
      <c r="Y26" s="85" t="str">
        <f>IF('1.MapaRiesgos'!$Q23=Y$5,$C26&amp;" ","")</f>
        <v/>
      </c>
      <c r="Z26" s="85" t="str">
        <f>IF('1.MapaRiesgos'!$Q23=Z$5,$C26&amp;" ","")</f>
        <v/>
      </c>
      <c r="AA26" s="85" t="str">
        <f>IF('1.MapaRiesgos'!$Q23=AA$5,$C26&amp;" ","")</f>
        <v/>
      </c>
      <c r="AB26" s="85" t="str">
        <f>IF('1.MapaRiesgos'!$Q23=AB$5,$C26&amp;" ","")</f>
        <v/>
      </c>
      <c r="AC26" s="80" t="str">
        <f>'1.MapaRiesgos'!C23&amp;"-r"</f>
        <v>APR-O2-r</v>
      </c>
      <c r="AD26" s="82" t="str">
        <f>IF('1.MapaRiesgos'!$Y23=AD$5,$AC26&amp;" ","")</f>
        <v/>
      </c>
      <c r="AE26" s="82" t="str">
        <f>IF('1.MapaRiesgos'!$Y23=AE$5,$AC26&amp;" ","")</f>
        <v/>
      </c>
      <c r="AF26" s="82" t="str">
        <f>IF('1.MapaRiesgos'!$Y23=AF$5,$AC26&amp;" ","")</f>
        <v/>
      </c>
      <c r="AG26" s="83" t="str">
        <f>IF('1.MapaRiesgos'!$Y23=AG$5,$AC26&amp;" ","")</f>
        <v/>
      </c>
      <c r="AH26" s="83" t="str">
        <f>IF('1.MapaRiesgos'!$Y23=AH$5,$AC26&amp;" ","")</f>
        <v/>
      </c>
      <c r="AI26" s="83" t="str">
        <f>IF('1.MapaRiesgos'!$Y23=AI$5,$AC26&amp;" ","")</f>
        <v/>
      </c>
      <c r="AJ26" s="83" t="str">
        <f>IF('1.MapaRiesgos'!$Y23=AJ$5,$AC26&amp;" ","")</f>
        <v/>
      </c>
      <c r="AK26" s="83" t="str">
        <f>IF('1.MapaRiesgos'!$Y23=AK$5,$AC26&amp;" ","")</f>
        <v/>
      </c>
      <c r="AL26" s="83" t="str">
        <f>IF('1.MapaRiesgos'!$Y23=AL$5,$AC26&amp;" ","")</f>
        <v/>
      </c>
      <c r="AM26" s="83" t="str">
        <f>IF('1.MapaRiesgos'!$Y23=AM$5,$AC26&amp;" ","")</f>
        <v/>
      </c>
      <c r="AN26" s="83" t="str">
        <f>IF('1.MapaRiesgos'!$Y23=AN$5,$AC26&amp;" ","")</f>
        <v/>
      </c>
      <c r="AO26" s="84" t="str">
        <f>IF('1.MapaRiesgos'!$Y23=AO$5,$AC26&amp;" ","")</f>
        <v/>
      </c>
      <c r="AP26" s="84" t="str">
        <f>IF('1.MapaRiesgos'!$Y23=AP$5,$AC26&amp;" ","")</f>
        <v/>
      </c>
      <c r="AQ26" s="84" t="str">
        <f>IF('1.MapaRiesgos'!$Y23=AQ$5,$AC26&amp;" ","")</f>
        <v/>
      </c>
      <c r="AR26" s="84" t="str">
        <f>IF('1.MapaRiesgos'!$Y23=AR$5,$AC26&amp;" ","")</f>
        <v/>
      </c>
      <c r="AS26" s="84" t="str">
        <f>IF('1.MapaRiesgos'!$Y23=AS$5,$AC26&amp;" ","")</f>
        <v/>
      </c>
      <c r="AT26" s="84" t="str">
        <f>IF('1.MapaRiesgos'!$Y23=AT$5,$AC26&amp;" ","")</f>
        <v xml:space="preserve">APR-O2-r </v>
      </c>
      <c r="AU26" s="84" t="str">
        <f>IF('1.MapaRiesgos'!$Y23=AU$5,$AC26&amp;" ","")</f>
        <v/>
      </c>
      <c r="AV26" s="84" t="str">
        <f>IF('1.MapaRiesgos'!$Y23=AV$5,$AC26&amp;" ","")</f>
        <v/>
      </c>
      <c r="AW26" s="84" t="str">
        <f>IF('1.MapaRiesgos'!$Y23=AW$5,$AC26&amp;" ","")</f>
        <v/>
      </c>
      <c r="AX26" s="85" t="str">
        <f>IF('1.MapaRiesgos'!$Y23=AX$5,$AC26&amp;" ","")</f>
        <v/>
      </c>
      <c r="AY26" s="85" t="str">
        <f>IF('1.MapaRiesgos'!$Y23=AY$5,$AC26&amp;" ","")</f>
        <v/>
      </c>
      <c r="AZ26" s="85" t="str">
        <f>IF('1.MapaRiesgos'!$Y23=AZ$5,$AC26&amp;" ","")</f>
        <v/>
      </c>
      <c r="BA26" s="85" t="str">
        <f>IF('1.MapaRiesgos'!$Y23=BA$5,$AC26&amp;" ","")</f>
        <v/>
      </c>
      <c r="BB26" s="85" t="str">
        <f>IF('1.MapaRiesgos'!$Y23=BB$5,$AC26&amp;" ","")</f>
        <v/>
      </c>
      <c r="BC26" s="86"/>
    </row>
    <row r="27" spans="1:55" x14ac:dyDescent="0.25">
      <c r="A27" s="77">
        <f t="shared" si="0"/>
        <v>132</v>
      </c>
      <c r="B27" s="81" t="str">
        <f>'1.MapaRiesgos'!B24</f>
        <v>Información y comunicación</v>
      </c>
      <c r="C27" s="80" t="str">
        <f>'1.MapaRiesgos'!C24&amp;"-i"</f>
        <v>COM-O3-i</v>
      </c>
      <c r="D27" s="82" t="str">
        <f>IF('1.MapaRiesgos'!$Q24=D$5,$C27&amp;" ","")</f>
        <v/>
      </c>
      <c r="E27" s="82" t="str">
        <f>IF('1.MapaRiesgos'!$Q24=E$5,$C27&amp;" ","")</f>
        <v/>
      </c>
      <c r="F27" s="82" t="str">
        <f>IF('1.MapaRiesgos'!$Q24=F$5,$C27&amp;" ","")</f>
        <v/>
      </c>
      <c r="G27" s="83" t="str">
        <f>IF('1.MapaRiesgos'!$Q24=G$5,$C27&amp;" ","")</f>
        <v/>
      </c>
      <c r="H27" s="83" t="str">
        <f>IF('1.MapaRiesgos'!$Q24=H$5,$C27&amp;" ","")</f>
        <v/>
      </c>
      <c r="I27" s="83" t="str">
        <f>IF('1.MapaRiesgos'!$Q24=I$5,$C27&amp;" ","")</f>
        <v/>
      </c>
      <c r="J27" s="83" t="str">
        <f>IF('1.MapaRiesgos'!$Q24=J$5,$C27&amp;" ","")</f>
        <v/>
      </c>
      <c r="K27" s="83" t="str">
        <f>IF('1.MapaRiesgos'!$Q24=K$5,$C27&amp;" ","")</f>
        <v/>
      </c>
      <c r="L27" s="83" t="str">
        <f>IF('1.MapaRiesgos'!$Q24=L$5,$C27&amp;" ","")</f>
        <v/>
      </c>
      <c r="M27" s="83" t="str">
        <f>IF('1.MapaRiesgos'!$Q24=M$5,$C27&amp;" ","")</f>
        <v/>
      </c>
      <c r="N27" s="83" t="str">
        <f>IF('1.MapaRiesgos'!$Q24=N$5,$C27&amp;" ","")</f>
        <v/>
      </c>
      <c r="O27" s="84" t="str">
        <f>IF('1.MapaRiesgos'!$Q24=O$5,$C27&amp;" ","")</f>
        <v/>
      </c>
      <c r="P27" s="84" t="str">
        <f>IF('1.MapaRiesgos'!$Q24=P$5,$C27&amp;" ","")</f>
        <v/>
      </c>
      <c r="Q27" s="84" t="str">
        <f>IF('1.MapaRiesgos'!$Q24=Q$5,$C27&amp;" ","")</f>
        <v/>
      </c>
      <c r="R27" s="84" t="str">
        <f>IF('1.MapaRiesgos'!$Q24=R$5,$C27&amp;" ","")</f>
        <v/>
      </c>
      <c r="S27" s="84" t="str">
        <f>IF('1.MapaRiesgos'!$Q24=S$5,$C27&amp;" ","")</f>
        <v xml:space="preserve">COM-O3-i </v>
      </c>
      <c r="T27" s="84" t="str">
        <f>IF('1.MapaRiesgos'!$Q24=T$5,$C27&amp;" ","")</f>
        <v/>
      </c>
      <c r="U27" s="84" t="str">
        <f>IF('1.MapaRiesgos'!$Q24=U$5,$C27&amp;" ","")</f>
        <v/>
      </c>
      <c r="V27" s="84" t="str">
        <f>IF('1.MapaRiesgos'!$Q24=V$5,$C27&amp;" ","")</f>
        <v/>
      </c>
      <c r="W27" s="84" t="str">
        <f>IF('1.MapaRiesgos'!$Q24=W$5,$C27&amp;" ","")</f>
        <v/>
      </c>
      <c r="X27" s="85" t="str">
        <f>IF('1.MapaRiesgos'!$Q24=X$5,$C27&amp;" ","")</f>
        <v/>
      </c>
      <c r="Y27" s="85" t="str">
        <f>IF('1.MapaRiesgos'!$Q24=Y$5,$C27&amp;" ","")</f>
        <v/>
      </c>
      <c r="Z27" s="85" t="str">
        <f>IF('1.MapaRiesgos'!$Q24=Z$5,$C27&amp;" ","")</f>
        <v/>
      </c>
      <c r="AA27" s="85" t="str">
        <f>IF('1.MapaRiesgos'!$Q24=AA$5,$C27&amp;" ","")</f>
        <v/>
      </c>
      <c r="AB27" s="85" t="str">
        <f>IF('1.MapaRiesgos'!$Q24=AB$5,$C27&amp;" ","")</f>
        <v/>
      </c>
      <c r="AC27" s="80" t="str">
        <f>'1.MapaRiesgos'!C24&amp;"-r"</f>
        <v>COM-O3-r</v>
      </c>
      <c r="AD27" s="82" t="str">
        <f>IF('1.MapaRiesgos'!$Y24=AD$5,$AC27&amp;" ","")</f>
        <v/>
      </c>
      <c r="AE27" s="82" t="str">
        <f>IF('1.MapaRiesgos'!$Y24=AE$5,$AC27&amp;" ","")</f>
        <v/>
      </c>
      <c r="AF27" s="82" t="str">
        <f>IF('1.MapaRiesgos'!$Y24=AF$5,$AC27&amp;" ","")</f>
        <v/>
      </c>
      <c r="AG27" s="83" t="str">
        <f>IF('1.MapaRiesgos'!$Y24=AG$5,$AC27&amp;" ","")</f>
        <v/>
      </c>
      <c r="AH27" s="83" t="str">
        <f>IF('1.MapaRiesgos'!$Y24=AH$5,$AC27&amp;" ","")</f>
        <v/>
      </c>
      <c r="AI27" s="83" t="str">
        <f>IF('1.MapaRiesgos'!$Y24=AI$5,$AC27&amp;" ","")</f>
        <v/>
      </c>
      <c r="AJ27" s="83" t="str">
        <f>IF('1.MapaRiesgos'!$Y24=AJ$5,$AC27&amp;" ","")</f>
        <v/>
      </c>
      <c r="AK27" s="83" t="str">
        <f>IF('1.MapaRiesgos'!$Y24=AK$5,$AC27&amp;" ","")</f>
        <v/>
      </c>
      <c r="AL27" s="83" t="str">
        <f>IF('1.MapaRiesgos'!$Y24=AL$5,$AC27&amp;" ","")</f>
        <v/>
      </c>
      <c r="AM27" s="83" t="str">
        <f>IF('1.MapaRiesgos'!$Y24=AM$5,$AC27&amp;" ","")</f>
        <v/>
      </c>
      <c r="AN27" s="83" t="str">
        <f>IF('1.MapaRiesgos'!$Y24=AN$5,$AC27&amp;" ","")</f>
        <v/>
      </c>
      <c r="AO27" s="84" t="str">
        <f>IF('1.MapaRiesgos'!$Y24=AO$5,$AC27&amp;" ","")</f>
        <v/>
      </c>
      <c r="AP27" s="84" t="str">
        <f>IF('1.MapaRiesgos'!$Y24=AP$5,$AC27&amp;" ","")</f>
        <v/>
      </c>
      <c r="AQ27" s="84" t="str">
        <f>IF('1.MapaRiesgos'!$Y24=AQ$5,$AC27&amp;" ","")</f>
        <v/>
      </c>
      <c r="AR27" s="84" t="str">
        <f>IF('1.MapaRiesgos'!$Y24=AR$5,$AC27&amp;" ","")</f>
        <v/>
      </c>
      <c r="AS27" s="84" t="str">
        <f>IF('1.MapaRiesgos'!$Y24=AS$5,$AC27&amp;" ","")</f>
        <v/>
      </c>
      <c r="AT27" s="84" t="str">
        <f>IF('1.MapaRiesgos'!$Y24=AT$5,$AC27&amp;" ","")</f>
        <v xml:space="preserve">COM-O3-r </v>
      </c>
      <c r="AU27" s="84" t="str">
        <f>IF('1.MapaRiesgos'!$Y24=AU$5,$AC27&amp;" ","")</f>
        <v/>
      </c>
      <c r="AV27" s="84" t="str">
        <f>IF('1.MapaRiesgos'!$Y24=AV$5,$AC27&amp;" ","")</f>
        <v/>
      </c>
      <c r="AW27" s="84" t="str">
        <f>IF('1.MapaRiesgos'!$Y24=AW$5,$AC27&amp;" ","")</f>
        <v/>
      </c>
      <c r="AX27" s="85" t="str">
        <f>IF('1.MapaRiesgos'!$Y24=AX$5,$AC27&amp;" ","")</f>
        <v/>
      </c>
      <c r="AY27" s="85" t="str">
        <f>IF('1.MapaRiesgos'!$Y24=AY$5,$AC27&amp;" ","")</f>
        <v/>
      </c>
      <c r="AZ27" s="85" t="str">
        <f>IF('1.MapaRiesgos'!$Y24=AZ$5,$AC27&amp;" ","")</f>
        <v/>
      </c>
      <c r="BA27" s="85" t="str">
        <f>IF('1.MapaRiesgos'!$Y24=BA$5,$AC27&amp;" ","")</f>
        <v/>
      </c>
      <c r="BB27" s="85" t="str">
        <f>IF('1.MapaRiesgos'!$Y24=BB$5,$AC27&amp;" ","")</f>
        <v/>
      </c>
      <c r="BC27" s="86"/>
    </row>
    <row r="28" spans="1:55" x14ac:dyDescent="0.25">
      <c r="A28" s="77">
        <f t="shared" si="0"/>
        <v>138</v>
      </c>
      <c r="B28" s="81" t="str">
        <f>'1.MapaRiesgos'!B25</f>
        <v>Contabilidad y presupuesto</v>
      </c>
      <c r="C28" s="80" t="str">
        <f>'1.MapaRiesgos'!C25&amp;"-i"</f>
        <v>PRE-O2-i</v>
      </c>
      <c r="D28" s="82" t="str">
        <f>IF('1.MapaRiesgos'!$Q25=D$5,$C28&amp;" ","")</f>
        <v/>
      </c>
      <c r="E28" s="82" t="str">
        <f>IF('1.MapaRiesgos'!$Q25=E$5,$C28&amp;" ","")</f>
        <v/>
      </c>
      <c r="F28" s="82" t="str">
        <f>IF('1.MapaRiesgos'!$Q25=F$5,$C28&amp;" ","")</f>
        <v/>
      </c>
      <c r="G28" s="83" t="str">
        <f>IF('1.MapaRiesgos'!$Q25=G$5,$C28&amp;" ","")</f>
        <v/>
      </c>
      <c r="H28" s="83" t="str">
        <f>IF('1.MapaRiesgos'!$Q25=H$5,$C28&amp;" ","")</f>
        <v xml:space="preserve">PRE-O2-i </v>
      </c>
      <c r="I28" s="83" t="str">
        <f>IF('1.MapaRiesgos'!$Q25=I$5,$C28&amp;" ","")</f>
        <v/>
      </c>
      <c r="J28" s="83" t="str">
        <f>IF('1.MapaRiesgos'!$Q25=J$5,$C28&amp;" ","")</f>
        <v/>
      </c>
      <c r="K28" s="83" t="str">
        <f>IF('1.MapaRiesgos'!$Q25=K$5,$C28&amp;" ","")</f>
        <v/>
      </c>
      <c r="L28" s="83" t="str">
        <f>IF('1.MapaRiesgos'!$Q25=L$5,$C28&amp;" ","")</f>
        <v/>
      </c>
      <c r="M28" s="83" t="str">
        <f>IF('1.MapaRiesgos'!$Q25=M$5,$C28&amp;" ","")</f>
        <v/>
      </c>
      <c r="N28" s="83" t="str">
        <f>IF('1.MapaRiesgos'!$Q25=N$5,$C28&amp;" ","")</f>
        <v/>
      </c>
      <c r="O28" s="84" t="str">
        <f>IF('1.MapaRiesgos'!$Q25=O$5,$C28&amp;" ","")</f>
        <v/>
      </c>
      <c r="P28" s="84" t="str">
        <f>IF('1.MapaRiesgos'!$Q25=P$5,$C28&amp;" ","")</f>
        <v/>
      </c>
      <c r="Q28" s="84" t="str">
        <f>IF('1.MapaRiesgos'!$Q25=Q$5,$C28&amp;" ","")</f>
        <v/>
      </c>
      <c r="R28" s="84" t="str">
        <f>IF('1.MapaRiesgos'!$Q25=R$5,$C28&amp;" ","")</f>
        <v/>
      </c>
      <c r="S28" s="84" t="str">
        <f>IF('1.MapaRiesgos'!$Q25=S$5,$C28&amp;" ","")</f>
        <v/>
      </c>
      <c r="T28" s="84" t="str">
        <f>IF('1.MapaRiesgos'!$Q25=T$5,$C28&amp;" ","")</f>
        <v/>
      </c>
      <c r="U28" s="84" t="str">
        <f>IF('1.MapaRiesgos'!$Q25=U$5,$C28&amp;" ","")</f>
        <v/>
      </c>
      <c r="V28" s="84" t="str">
        <f>IF('1.MapaRiesgos'!$Q25=V$5,$C28&amp;" ","")</f>
        <v/>
      </c>
      <c r="W28" s="84" t="str">
        <f>IF('1.MapaRiesgos'!$Q25=W$5,$C28&amp;" ","")</f>
        <v/>
      </c>
      <c r="X28" s="85" t="str">
        <f>IF('1.MapaRiesgos'!$Q25=X$5,$C28&amp;" ","")</f>
        <v/>
      </c>
      <c r="Y28" s="85" t="str">
        <f>IF('1.MapaRiesgos'!$Q25=Y$5,$C28&amp;" ","")</f>
        <v/>
      </c>
      <c r="Z28" s="85" t="str">
        <f>IF('1.MapaRiesgos'!$Q25=Z$5,$C28&amp;" ","")</f>
        <v/>
      </c>
      <c r="AA28" s="85" t="str">
        <f>IF('1.MapaRiesgos'!$Q25=AA$5,$C28&amp;" ","")</f>
        <v/>
      </c>
      <c r="AB28" s="85" t="str">
        <f>IF('1.MapaRiesgos'!$Q25=AB$5,$C28&amp;" ","")</f>
        <v/>
      </c>
      <c r="AC28" s="80" t="str">
        <f>'1.MapaRiesgos'!C25&amp;"-r"</f>
        <v>PRE-O2-r</v>
      </c>
      <c r="AD28" s="82" t="str">
        <f>IF('1.MapaRiesgos'!$Y25=AD$5,$AC28&amp;" ","")</f>
        <v/>
      </c>
      <c r="AE28" s="82" t="str">
        <f>IF('1.MapaRiesgos'!$Y25=AE$5,$AC28&amp;" ","")</f>
        <v/>
      </c>
      <c r="AF28" s="82" t="str">
        <f>IF('1.MapaRiesgos'!$Y25=AF$5,$AC28&amp;" ","")</f>
        <v/>
      </c>
      <c r="AG28" s="83" t="str">
        <f>IF('1.MapaRiesgos'!$Y25=AG$5,$AC28&amp;" ","")</f>
        <v/>
      </c>
      <c r="AH28" s="83" t="str">
        <f>IF('1.MapaRiesgos'!$Y25=AH$5,$AC28&amp;" ","")</f>
        <v/>
      </c>
      <c r="AI28" s="83" t="str">
        <f>IF('1.MapaRiesgos'!$Y25=AI$5,$AC28&amp;" ","")</f>
        <v/>
      </c>
      <c r="AJ28" s="83" t="str">
        <f>IF('1.MapaRiesgos'!$Y25=AJ$5,$AC28&amp;" ","")</f>
        <v/>
      </c>
      <c r="AK28" s="83" t="str">
        <f>IF('1.MapaRiesgos'!$Y25=AK$5,$AC28&amp;" ","")</f>
        <v/>
      </c>
      <c r="AL28" s="83" t="str">
        <f>IF('1.MapaRiesgos'!$Y25=AL$5,$AC28&amp;" ","")</f>
        <v/>
      </c>
      <c r="AM28" s="83" t="str">
        <f>IF('1.MapaRiesgos'!$Y25=AM$5,$AC28&amp;" ","")</f>
        <v/>
      </c>
      <c r="AN28" s="83" t="str">
        <f>IF('1.MapaRiesgos'!$Y25=AN$5,$AC28&amp;" ","")</f>
        <v/>
      </c>
      <c r="AO28" s="84" t="str">
        <f>IF('1.MapaRiesgos'!$Y25=AO$5,$AC28&amp;" ","")</f>
        <v/>
      </c>
      <c r="AP28" s="84" t="str">
        <f>IF('1.MapaRiesgos'!$Y25=AP$5,$AC28&amp;" ","")</f>
        <v/>
      </c>
      <c r="AQ28" s="84" t="str">
        <f>IF('1.MapaRiesgos'!$Y25=AQ$5,$AC28&amp;" ","")</f>
        <v/>
      </c>
      <c r="AR28" s="84" t="str">
        <f>IF('1.MapaRiesgos'!$Y25=AR$5,$AC28&amp;" ","")</f>
        <v/>
      </c>
      <c r="AS28" s="84" t="str">
        <f>IF('1.MapaRiesgos'!$Y25=AS$5,$AC28&amp;" ","")</f>
        <v/>
      </c>
      <c r="AT28" s="84" t="str">
        <f>IF('1.MapaRiesgos'!$Y25=AT$5,$AC28&amp;" ","")</f>
        <v xml:space="preserve">PRE-O2-r </v>
      </c>
      <c r="AU28" s="84" t="str">
        <f>IF('1.MapaRiesgos'!$Y25=AU$5,$AC28&amp;" ","")</f>
        <v/>
      </c>
      <c r="AV28" s="84" t="str">
        <f>IF('1.MapaRiesgos'!$Y25=AV$5,$AC28&amp;" ","")</f>
        <v/>
      </c>
      <c r="AW28" s="84" t="str">
        <f>IF('1.MapaRiesgos'!$Y25=AW$5,$AC28&amp;" ","")</f>
        <v/>
      </c>
      <c r="AX28" s="85" t="str">
        <f>IF('1.MapaRiesgos'!$Y25=AX$5,$AC28&amp;" ","")</f>
        <v/>
      </c>
      <c r="AY28" s="85" t="str">
        <f>IF('1.MapaRiesgos'!$Y25=AY$5,$AC28&amp;" ","")</f>
        <v/>
      </c>
      <c r="AZ28" s="85" t="str">
        <f>IF('1.MapaRiesgos'!$Y25=AZ$5,$AC28&amp;" ","")</f>
        <v/>
      </c>
      <c r="BA28" s="85" t="str">
        <f>IF('1.MapaRiesgos'!$Y25=BA$5,$AC28&amp;" ","")</f>
        <v/>
      </c>
      <c r="BB28" s="85" t="str">
        <f>IF('1.MapaRiesgos'!$Y25=BB$5,$AC28&amp;" ","")</f>
        <v/>
      </c>
      <c r="BC28" s="86"/>
    </row>
    <row r="29" spans="1:55" x14ac:dyDescent="0.25">
      <c r="A29" s="77">
        <f t="shared" si="0"/>
        <v>144</v>
      </c>
      <c r="B29" s="81" t="e">
        <f>'1.MapaRiesgos'!#REF!</f>
        <v>#REF!</v>
      </c>
      <c r="C29" s="80" t="e">
        <f>'1.MapaRiesgos'!#REF!&amp;"-i"</f>
        <v>#REF!</v>
      </c>
      <c r="D29" s="82" t="e">
        <f>IF('1.MapaRiesgos'!#REF!=D$5,$C29&amp;" ","")</f>
        <v>#REF!</v>
      </c>
      <c r="E29" s="82" t="e">
        <f>IF('1.MapaRiesgos'!#REF!=E$5,$C29&amp;" ","")</f>
        <v>#REF!</v>
      </c>
      <c r="F29" s="82" t="e">
        <f>IF('1.MapaRiesgos'!#REF!=F$5,$C29&amp;" ","")</f>
        <v>#REF!</v>
      </c>
      <c r="G29" s="83" t="e">
        <f>IF('1.MapaRiesgos'!#REF!=G$5,$C29&amp;" ","")</f>
        <v>#REF!</v>
      </c>
      <c r="H29" s="83" t="e">
        <f>IF('1.MapaRiesgos'!#REF!=H$5,$C29&amp;" ","")</f>
        <v>#REF!</v>
      </c>
      <c r="I29" s="83" t="e">
        <f>IF('1.MapaRiesgos'!#REF!=I$5,$C29&amp;" ","")</f>
        <v>#REF!</v>
      </c>
      <c r="J29" s="83" t="e">
        <f>IF('1.MapaRiesgos'!#REF!=J$5,$C29&amp;" ","")</f>
        <v>#REF!</v>
      </c>
      <c r="K29" s="83" t="e">
        <f>IF('1.MapaRiesgos'!#REF!=K$5,$C29&amp;" ","")</f>
        <v>#REF!</v>
      </c>
      <c r="L29" s="83" t="e">
        <f>IF('1.MapaRiesgos'!#REF!=L$5,$C29&amp;" ","")</f>
        <v>#REF!</v>
      </c>
      <c r="M29" s="83" t="e">
        <f>IF('1.MapaRiesgos'!#REF!=M$5,$C29&amp;" ","")</f>
        <v>#REF!</v>
      </c>
      <c r="N29" s="83" t="e">
        <f>IF('1.MapaRiesgos'!#REF!=N$5,$C29&amp;" ","")</f>
        <v>#REF!</v>
      </c>
      <c r="O29" s="84" t="e">
        <f>IF('1.MapaRiesgos'!#REF!=O$5,$C29&amp;" ","")</f>
        <v>#REF!</v>
      </c>
      <c r="P29" s="84" t="e">
        <f>IF('1.MapaRiesgos'!#REF!=P$5,$C29&amp;" ","")</f>
        <v>#REF!</v>
      </c>
      <c r="Q29" s="84" t="e">
        <f>IF('1.MapaRiesgos'!#REF!=Q$5,$C29&amp;" ","")</f>
        <v>#REF!</v>
      </c>
      <c r="R29" s="84" t="e">
        <f>IF('1.MapaRiesgos'!#REF!=R$5,$C29&amp;" ","")</f>
        <v>#REF!</v>
      </c>
      <c r="S29" s="84" t="e">
        <f>IF('1.MapaRiesgos'!#REF!=S$5,$C29&amp;" ","")</f>
        <v>#REF!</v>
      </c>
      <c r="T29" s="84" t="e">
        <f>IF('1.MapaRiesgos'!#REF!=T$5,$C29&amp;" ","")</f>
        <v>#REF!</v>
      </c>
      <c r="U29" s="84" t="e">
        <f>IF('1.MapaRiesgos'!#REF!=U$5,$C29&amp;" ","")</f>
        <v>#REF!</v>
      </c>
      <c r="V29" s="84" t="e">
        <f>IF('1.MapaRiesgos'!#REF!=V$5,$C29&amp;" ","")</f>
        <v>#REF!</v>
      </c>
      <c r="W29" s="84" t="e">
        <f>IF('1.MapaRiesgos'!#REF!=W$5,$C29&amp;" ","")</f>
        <v>#REF!</v>
      </c>
      <c r="X29" s="85" t="e">
        <f>IF('1.MapaRiesgos'!#REF!=X$5,$C29&amp;" ","")</f>
        <v>#REF!</v>
      </c>
      <c r="Y29" s="85" t="e">
        <f>IF('1.MapaRiesgos'!#REF!=Y$5,$C29&amp;" ","")</f>
        <v>#REF!</v>
      </c>
      <c r="Z29" s="85" t="e">
        <f>IF('1.MapaRiesgos'!#REF!=Z$5,$C29&amp;" ","")</f>
        <v>#REF!</v>
      </c>
      <c r="AA29" s="85" t="e">
        <f>IF('1.MapaRiesgos'!#REF!=AA$5,$C29&amp;" ","")</f>
        <v>#REF!</v>
      </c>
      <c r="AB29" s="85" t="e">
        <f>IF('1.MapaRiesgos'!#REF!=AB$5,$C29&amp;" ","")</f>
        <v>#REF!</v>
      </c>
      <c r="AC29" s="80" t="e">
        <f>'1.MapaRiesgos'!#REF!&amp;"-r"</f>
        <v>#REF!</v>
      </c>
      <c r="AD29" s="82" t="e">
        <f>IF('1.MapaRiesgos'!#REF!=AD$5,$AC29&amp;" ","")</f>
        <v>#REF!</v>
      </c>
      <c r="AE29" s="82" t="e">
        <f>IF('1.MapaRiesgos'!#REF!=AE$5,$AC29&amp;" ","")</f>
        <v>#REF!</v>
      </c>
      <c r="AF29" s="82" t="e">
        <f>IF('1.MapaRiesgos'!#REF!=AF$5,$AC29&amp;" ","")</f>
        <v>#REF!</v>
      </c>
      <c r="AG29" s="83" t="e">
        <f>IF('1.MapaRiesgos'!#REF!=AG$5,$AC29&amp;" ","")</f>
        <v>#REF!</v>
      </c>
      <c r="AH29" s="83" t="e">
        <f>IF('1.MapaRiesgos'!#REF!=AH$5,$AC29&amp;" ","")</f>
        <v>#REF!</v>
      </c>
      <c r="AI29" s="83" t="e">
        <f>IF('1.MapaRiesgos'!#REF!=AI$5,$AC29&amp;" ","")</f>
        <v>#REF!</v>
      </c>
      <c r="AJ29" s="83" t="e">
        <f>IF('1.MapaRiesgos'!#REF!=AJ$5,$AC29&amp;" ","")</f>
        <v>#REF!</v>
      </c>
      <c r="AK29" s="83" t="e">
        <f>IF('1.MapaRiesgos'!#REF!=AK$5,$AC29&amp;" ","")</f>
        <v>#REF!</v>
      </c>
      <c r="AL29" s="83" t="e">
        <f>IF('1.MapaRiesgos'!#REF!=AL$5,$AC29&amp;" ","")</f>
        <v>#REF!</v>
      </c>
      <c r="AM29" s="83" t="e">
        <f>IF('1.MapaRiesgos'!#REF!=AM$5,$AC29&amp;" ","")</f>
        <v>#REF!</v>
      </c>
      <c r="AN29" s="83" t="e">
        <f>IF('1.MapaRiesgos'!#REF!=AN$5,$AC29&amp;" ","")</f>
        <v>#REF!</v>
      </c>
      <c r="AO29" s="84" t="e">
        <f>IF('1.MapaRiesgos'!#REF!=AO$5,$AC29&amp;" ","")</f>
        <v>#REF!</v>
      </c>
      <c r="AP29" s="84" t="e">
        <f>IF('1.MapaRiesgos'!#REF!=AP$5,$AC29&amp;" ","")</f>
        <v>#REF!</v>
      </c>
      <c r="AQ29" s="84" t="e">
        <f>IF('1.MapaRiesgos'!#REF!=AQ$5,$AC29&amp;" ","")</f>
        <v>#REF!</v>
      </c>
      <c r="AR29" s="84" t="e">
        <f>IF('1.MapaRiesgos'!#REF!=AR$5,$AC29&amp;" ","")</f>
        <v>#REF!</v>
      </c>
      <c r="AS29" s="84" t="e">
        <f>IF('1.MapaRiesgos'!#REF!=AS$5,$AC29&amp;" ","")</f>
        <v>#REF!</v>
      </c>
      <c r="AT29" s="84" t="e">
        <f>IF('1.MapaRiesgos'!#REF!=AT$5,$AC29&amp;" ","")</f>
        <v>#REF!</v>
      </c>
      <c r="AU29" s="84" t="e">
        <f>IF('1.MapaRiesgos'!#REF!=AU$5,$AC29&amp;" ","")</f>
        <v>#REF!</v>
      </c>
      <c r="AV29" s="84" t="e">
        <f>IF('1.MapaRiesgos'!#REF!=AV$5,$AC29&amp;" ","")</f>
        <v>#REF!</v>
      </c>
      <c r="AW29" s="84" t="e">
        <f>IF('1.MapaRiesgos'!#REF!=AW$5,$AC29&amp;" ","")</f>
        <v>#REF!</v>
      </c>
      <c r="AX29" s="85" t="e">
        <f>IF('1.MapaRiesgos'!#REF!=AX$5,$AC29&amp;" ","")</f>
        <v>#REF!</v>
      </c>
      <c r="AY29" s="85" t="e">
        <f>IF('1.MapaRiesgos'!#REF!=AY$5,$AC29&amp;" ","")</f>
        <v>#REF!</v>
      </c>
      <c r="AZ29" s="85" t="e">
        <f>IF('1.MapaRiesgos'!#REF!=AZ$5,$AC29&amp;" ","")</f>
        <v>#REF!</v>
      </c>
      <c r="BA29" s="85" t="e">
        <f>IF('1.MapaRiesgos'!#REF!=BA$5,$AC29&amp;" ","")</f>
        <v>#REF!</v>
      </c>
      <c r="BB29" s="85" t="e">
        <f>IF('1.MapaRiesgos'!#REF!=BB$5,$AC29&amp;" ","")</f>
        <v>#REF!</v>
      </c>
      <c r="BC29" s="86"/>
    </row>
    <row r="30" spans="1:55" x14ac:dyDescent="0.25">
      <c r="A30" s="77">
        <f t="shared" si="0"/>
        <v>150</v>
      </c>
      <c r="B30" s="81" t="e">
        <f>'1.MapaRiesgos'!#REF!</f>
        <v>#REF!</v>
      </c>
      <c r="C30" s="80" t="e">
        <f>'1.MapaRiesgos'!#REF!&amp;"-i"</f>
        <v>#REF!</v>
      </c>
      <c r="D30" s="82" t="e">
        <f>IF('1.MapaRiesgos'!#REF!=D$5,$C30&amp;" ","")</f>
        <v>#REF!</v>
      </c>
      <c r="E30" s="82" t="e">
        <f>IF('1.MapaRiesgos'!#REF!=E$5,$C30&amp;" ","")</f>
        <v>#REF!</v>
      </c>
      <c r="F30" s="82" t="e">
        <f>IF('1.MapaRiesgos'!#REF!=F$5,$C30&amp;" ","")</f>
        <v>#REF!</v>
      </c>
      <c r="G30" s="83" t="e">
        <f>IF('1.MapaRiesgos'!#REF!=G$5,$C30&amp;" ","")</f>
        <v>#REF!</v>
      </c>
      <c r="H30" s="83" t="e">
        <f>IF('1.MapaRiesgos'!#REF!=H$5,$C30&amp;" ","")</f>
        <v>#REF!</v>
      </c>
      <c r="I30" s="83" t="e">
        <f>IF('1.MapaRiesgos'!#REF!=I$5,$C30&amp;" ","")</f>
        <v>#REF!</v>
      </c>
      <c r="J30" s="83" t="e">
        <f>IF('1.MapaRiesgos'!#REF!=J$5,$C30&amp;" ","")</f>
        <v>#REF!</v>
      </c>
      <c r="K30" s="83" t="e">
        <f>IF('1.MapaRiesgos'!#REF!=K$5,$C30&amp;" ","")</f>
        <v>#REF!</v>
      </c>
      <c r="L30" s="83" t="e">
        <f>IF('1.MapaRiesgos'!#REF!=L$5,$C30&amp;" ","")</f>
        <v>#REF!</v>
      </c>
      <c r="M30" s="83" t="e">
        <f>IF('1.MapaRiesgos'!#REF!=M$5,$C30&amp;" ","")</f>
        <v>#REF!</v>
      </c>
      <c r="N30" s="83" t="e">
        <f>IF('1.MapaRiesgos'!#REF!=N$5,$C30&amp;" ","")</f>
        <v>#REF!</v>
      </c>
      <c r="O30" s="84" t="e">
        <f>IF('1.MapaRiesgos'!#REF!=O$5,$C30&amp;" ","")</f>
        <v>#REF!</v>
      </c>
      <c r="P30" s="84" t="e">
        <f>IF('1.MapaRiesgos'!#REF!=P$5,$C30&amp;" ","")</f>
        <v>#REF!</v>
      </c>
      <c r="Q30" s="84" t="e">
        <f>IF('1.MapaRiesgos'!#REF!=Q$5,$C30&amp;" ","")</f>
        <v>#REF!</v>
      </c>
      <c r="R30" s="84" t="e">
        <f>IF('1.MapaRiesgos'!#REF!=R$5,$C30&amp;" ","")</f>
        <v>#REF!</v>
      </c>
      <c r="S30" s="84" t="e">
        <f>IF('1.MapaRiesgos'!#REF!=S$5,$C30&amp;" ","")</f>
        <v>#REF!</v>
      </c>
      <c r="T30" s="84" t="e">
        <f>IF('1.MapaRiesgos'!#REF!=T$5,$C30&amp;" ","")</f>
        <v>#REF!</v>
      </c>
      <c r="U30" s="84" t="e">
        <f>IF('1.MapaRiesgos'!#REF!=U$5,$C30&amp;" ","")</f>
        <v>#REF!</v>
      </c>
      <c r="V30" s="84" t="e">
        <f>IF('1.MapaRiesgos'!#REF!=V$5,$C30&amp;" ","")</f>
        <v>#REF!</v>
      </c>
      <c r="W30" s="84" t="e">
        <f>IF('1.MapaRiesgos'!#REF!=W$5,$C30&amp;" ","")</f>
        <v>#REF!</v>
      </c>
      <c r="X30" s="85" t="e">
        <f>IF('1.MapaRiesgos'!#REF!=X$5,$C30&amp;" ","")</f>
        <v>#REF!</v>
      </c>
      <c r="Y30" s="85" t="e">
        <f>IF('1.MapaRiesgos'!#REF!=Y$5,$C30&amp;" ","")</f>
        <v>#REF!</v>
      </c>
      <c r="Z30" s="85" t="e">
        <f>IF('1.MapaRiesgos'!#REF!=Z$5,$C30&amp;" ","")</f>
        <v>#REF!</v>
      </c>
      <c r="AA30" s="85" t="e">
        <f>IF('1.MapaRiesgos'!#REF!=AA$5,$C30&amp;" ","")</f>
        <v>#REF!</v>
      </c>
      <c r="AB30" s="85" t="e">
        <f>IF('1.MapaRiesgos'!#REF!=AB$5,$C30&amp;" ","")</f>
        <v>#REF!</v>
      </c>
      <c r="AC30" s="80" t="e">
        <f>'1.MapaRiesgos'!#REF!&amp;"-r"</f>
        <v>#REF!</v>
      </c>
      <c r="AD30" s="82" t="e">
        <f>IF('1.MapaRiesgos'!#REF!=AD$5,$AC30&amp;" ","")</f>
        <v>#REF!</v>
      </c>
      <c r="AE30" s="82" t="e">
        <f>IF('1.MapaRiesgos'!#REF!=AE$5,$AC30&amp;" ","")</f>
        <v>#REF!</v>
      </c>
      <c r="AF30" s="82" t="e">
        <f>IF('1.MapaRiesgos'!#REF!=AF$5,$AC30&amp;" ","")</f>
        <v>#REF!</v>
      </c>
      <c r="AG30" s="83" t="e">
        <f>IF('1.MapaRiesgos'!#REF!=AG$5,$AC30&amp;" ","")</f>
        <v>#REF!</v>
      </c>
      <c r="AH30" s="83" t="e">
        <f>IF('1.MapaRiesgos'!#REF!=AH$5,$AC30&amp;" ","")</f>
        <v>#REF!</v>
      </c>
      <c r="AI30" s="83" t="e">
        <f>IF('1.MapaRiesgos'!#REF!=AI$5,$AC30&amp;" ","")</f>
        <v>#REF!</v>
      </c>
      <c r="AJ30" s="83" t="e">
        <f>IF('1.MapaRiesgos'!#REF!=AJ$5,$AC30&amp;" ","")</f>
        <v>#REF!</v>
      </c>
      <c r="AK30" s="83" t="e">
        <f>IF('1.MapaRiesgos'!#REF!=AK$5,$AC30&amp;" ","")</f>
        <v>#REF!</v>
      </c>
      <c r="AL30" s="83" t="e">
        <f>IF('1.MapaRiesgos'!#REF!=AL$5,$AC30&amp;" ","")</f>
        <v>#REF!</v>
      </c>
      <c r="AM30" s="83" t="e">
        <f>IF('1.MapaRiesgos'!#REF!=AM$5,$AC30&amp;" ","")</f>
        <v>#REF!</v>
      </c>
      <c r="AN30" s="83" t="e">
        <f>IF('1.MapaRiesgos'!#REF!=AN$5,$AC30&amp;" ","")</f>
        <v>#REF!</v>
      </c>
      <c r="AO30" s="84" t="e">
        <f>IF('1.MapaRiesgos'!#REF!=AO$5,$AC30&amp;" ","")</f>
        <v>#REF!</v>
      </c>
      <c r="AP30" s="84" t="e">
        <f>IF('1.MapaRiesgos'!#REF!=AP$5,$AC30&amp;" ","")</f>
        <v>#REF!</v>
      </c>
      <c r="AQ30" s="84" t="e">
        <f>IF('1.MapaRiesgos'!#REF!=AQ$5,$AC30&amp;" ","")</f>
        <v>#REF!</v>
      </c>
      <c r="AR30" s="84" t="e">
        <f>IF('1.MapaRiesgos'!#REF!=AR$5,$AC30&amp;" ","")</f>
        <v>#REF!</v>
      </c>
      <c r="AS30" s="84" t="e">
        <f>IF('1.MapaRiesgos'!#REF!=AS$5,$AC30&amp;" ","")</f>
        <v>#REF!</v>
      </c>
      <c r="AT30" s="84" t="e">
        <f>IF('1.MapaRiesgos'!#REF!=AT$5,$AC30&amp;" ","")</f>
        <v>#REF!</v>
      </c>
      <c r="AU30" s="84" t="e">
        <f>IF('1.MapaRiesgos'!#REF!=AU$5,$AC30&amp;" ","")</f>
        <v>#REF!</v>
      </c>
      <c r="AV30" s="84" t="e">
        <f>IF('1.MapaRiesgos'!#REF!=AV$5,$AC30&amp;" ","")</f>
        <v>#REF!</v>
      </c>
      <c r="AW30" s="84" t="e">
        <f>IF('1.MapaRiesgos'!#REF!=AW$5,$AC30&amp;" ","")</f>
        <v>#REF!</v>
      </c>
      <c r="AX30" s="85" t="e">
        <f>IF('1.MapaRiesgos'!#REF!=AX$5,$AC30&amp;" ","")</f>
        <v>#REF!</v>
      </c>
      <c r="AY30" s="85" t="e">
        <f>IF('1.MapaRiesgos'!#REF!=AY$5,$AC30&amp;" ","")</f>
        <v>#REF!</v>
      </c>
      <c r="AZ30" s="85" t="e">
        <f>IF('1.MapaRiesgos'!#REF!=AZ$5,$AC30&amp;" ","")</f>
        <v>#REF!</v>
      </c>
      <c r="BA30" s="85" t="e">
        <f>IF('1.MapaRiesgos'!#REF!=BA$5,$AC30&amp;" ","")</f>
        <v>#REF!</v>
      </c>
      <c r="BB30" s="85" t="e">
        <f>IF('1.MapaRiesgos'!#REF!=BB$5,$AC30&amp;" ","")</f>
        <v>#REF!</v>
      </c>
      <c r="BC30" s="86"/>
    </row>
    <row r="31" spans="1:55" x14ac:dyDescent="0.25">
      <c r="A31" s="77">
        <f t="shared" si="0"/>
        <v>156</v>
      </c>
      <c r="B31" s="81" t="e">
        <f>'1.MapaRiesgos'!#REF!</f>
        <v>#REF!</v>
      </c>
      <c r="C31" s="80" t="e">
        <f>'1.MapaRiesgos'!#REF!&amp;"-i"</f>
        <v>#REF!</v>
      </c>
      <c r="D31" s="82" t="e">
        <f>IF('1.MapaRiesgos'!#REF!=D$5,$C31&amp;" ","")</f>
        <v>#REF!</v>
      </c>
      <c r="E31" s="82" t="e">
        <f>IF('1.MapaRiesgos'!#REF!=E$5,$C31&amp;" ","")</f>
        <v>#REF!</v>
      </c>
      <c r="F31" s="82" t="e">
        <f>IF('1.MapaRiesgos'!#REF!=F$5,$C31&amp;" ","")</f>
        <v>#REF!</v>
      </c>
      <c r="G31" s="83" t="e">
        <f>IF('1.MapaRiesgos'!#REF!=G$5,$C31&amp;" ","")</f>
        <v>#REF!</v>
      </c>
      <c r="H31" s="83" t="e">
        <f>IF('1.MapaRiesgos'!#REF!=H$5,$C31&amp;" ","")</f>
        <v>#REF!</v>
      </c>
      <c r="I31" s="83" t="e">
        <f>IF('1.MapaRiesgos'!#REF!=I$5,$C31&amp;" ","")</f>
        <v>#REF!</v>
      </c>
      <c r="J31" s="83" t="e">
        <f>IF('1.MapaRiesgos'!#REF!=J$5,$C31&amp;" ","")</f>
        <v>#REF!</v>
      </c>
      <c r="K31" s="83" t="e">
        <f>IF('1.MapaRiesgos'!#REF!=K$5,$C31&amp;" ","")</f>
        <v>#REF!</v>
      </c>
      <c r="L31" s="83" t="e">
        <f>IF('1.MapaRiesgos'!#REF!=L$5,$C31&amp;" ","")</f>
        <v>#REF!</v>
      </c>
      <c r="M31" s="83" t="e">
        <f>IF('1.MapaRiesgos'!#REF!=M$5,$C31&amp;" ","")</f>
        <v>#REF!</v>
      </c>
      <c r="N31" s="83" t="e">
        <f>IF('1.MapaRiesgos'!#REF!=N$5,$C31&amp;" ","")</f>
        <v>#REF!</v>
      </c>
      <c r="O31" s="84" t="e">
        <f>IF('1.MapaRiesgos'!#REF!=O$5,$C31&amp;" ","")</f>
        <v>#REF!</v>
      </c>
      <c r="P31" s="84" t="e">
        <f>IF('1.MapaRiesgos'!#REF!=P$5,$C31&amp;" ","")</f>
        <v>#REF!</v>
      </c>
      <c r="Q31" s="84" t="e">
        <f>IF('1.MapaRiesgos'!#REF!=Q$5,$C31&amp;" ","")</f>
        <v>#REF!</v>
      </c>
      <c r="R31" s="84" t="e">
        <f>IF('1.MapaRiesgos'!#REF!=R$5,$C31&amp;" ","")</f>
        <v>#REF!</v>
      </c>
      <c r="S31" s="84" t="e">
        <f>IF('1.MapaRiesgos'!#REF!=S$5,$C31&amp;" ","")</f>
        <v>#REF!</v>
      </c>
      <c r="T31" s="84" t="e">
        <f>IF('1.MapaRiesgos'!#REF!=T$5,$C31&amp;" ","")</f>
        <v>#REF!</v>
      </c>
      <c r="U31" s="84" t="e">
        <f>IF('1.MapaRiesgos'!#REF!=U$5,$C31&amp;" ","")</f>
        <v>#REF!</v>
      </c>
      <c r="V31" s="84" t="e">
        <f>IF('1.MapaRiesgos'!#REF!=V$5,$C31&amp;" ","")</f>
        <v>#REF!</v>
      </c>
      <c r="W31" s="84" t="e">
        <f>IF('1.MapaRiesgos'!#REF!=W$5,$C31&amp;" ","")</f>
        <v>#REF!</v>
      </c>
      <c r="X31" s="85" t="e">
        <f>IF('1.MapaRiesgos'!#REF!=X$5,$C31&amp;" ","")</f>
        <v>#REF!</v>
      </c>
      <c r="Y31" s="85" t="e">
        <f>IF('1.MapaRiesgos'!#REF!=Y$5,$C31&amp;" ","")</f>
        <v>#REF!</v>
      </c>
      <c r="Z31" s="85" t="e">
        <f>IF('1.MapaRiesgos'!#REF!=Z$5,$C31&amp;" ","")</f>
        <v>#REF!</v>
      </c>
      <c r="AA31" s="85" t="e">
        <f>IF('1.MapaRiesgos'!#REF!=AA$5,$C31&amp;" ","")</f>
        <v>#REF!</v>
      </c>
      <c r="AB31" s="85" t="e">
        <f>IF('1.MapaRiesgos'!#REF!=AB$5,$C31&amp;" ","")</f>
        <v>#REF!</v>
      </c>
      <c r="AC31" s="80" t="e">
        <f>'1.MapaRiesgos'!#REF!&amp;"-r"</f>
        <v>#REF!</v>
      </c>
      <c r="AD31" s="82" t="e">
        <f>IF('1.MapaRiesgos'!#REF!=AD$5,$AC31&amp;" ","")</f>
        <v>#REF!</v>
      </c>
      <c r="AE31" s="82" t="e">
        <f>IF('1.MapaRiesgos'!#REF!=AE$5,$AC31&amp;" ","")</f>
        <v>#REF!</v>
      </c>
      <c r="AF31" s="82" t="e">
        <f>IF('1.MapaRiesgos'!#REF!=AF$5,$AC31&amp;" ","")</f>
        <v>#REF!</v>
      </c>
      <c r="AG31" s="83" t="e">
        <f>IF('1.MapaRiesgos'!#REF!=AG$5,$AC31&amp;" ","")</f>
        <v>#REF!</v>
      </c>
      <c r="AH31" s="83" t="e">
        <f>IF('1.MapaRiesgos'!#REF!=AH$5,$AC31&amp;" ","")</f>
        <v>#REF!</v>
      </c>
      <c r="AI31" s="83" t="e">
        <f>IF('1.MapaRiesgos'!#REF!=AI$5,$AC31&amp;" ","")</f>
        <v>#REF!</v>
      </c>
      <c r="AJ31" s="83" t="e">
        <f>IF('1.MapaRiesgos'!#REF!=AJ$5,$AC31&amp;" ","")</f>
        <v>#REF!</v>
      </c>
      <c r="AK31" s="83" t="e">
        <f>IF('1.MapaRiesgos'!#REF!=AK$5,$AC31&amp;" ","")</f>
        <v>#REF!</v>
      </c>
      <c r="AL31" s="83" t="e">
        <f>IF('1.MapaRiesgos'!#REF!=AL$5,$AC31&amp;" ","")</f>
        <v>#REF!</v>
      </c>
      <c r="AM31" s="83" t="e">
        <f>IF('1.MapaRiesgos'!#REF!=AM$5,$AC31&amp;" ","")</f>
        <v>#REF!</v>
      </c>
      <c r="AN31" s="83" t="e">
        <f>IF('1.MapaRiesgos'!#REF!=AN$5,$AC31&amp;" ","")</f>
        <v>#REF!</v>
      </c>
      <c r="AO31" s="84" t="e">
        <f>IF('1.MapaRiesgos'!#REF!=AO$5,$AC31&amp;" ","")</f>
        <v>#REF!</v>
      </c>
      <c r="AP31" s="84" t="e">
        <f>IF('1.MapaRiesgos'!#REF!=AP$5,$AC31&amp;" ","")</f>
        <v>#REF!</v>
      </c>
      <c r="AQ31" s="84" t="e">
        <f>IF('1.MapaRiesgos'!#REF!=AQ$5,$AC31&amp;" ","")</f>
        <v>#REF!</v>
      </c>
      <c r="AR31" s="84" t="e">
        <f>IF('1.MapaRiesgos'!#REF!=AR$5,$AC31&amp;" ","")</f>
        <v>#REF!</v>
      </c>
      <c r="AS31" s="84" t="e">
        <f>IF('1.MapaRiesgos'!#REF!=AS$5,$AC31&amp;" ","")</f>
        <v>#REF!</v>
      </c>
      <c r="AT31" s="84" t="e">
        <f>IF('1.MapaRiesgos'!#REF!=AT$5,$AC31&amp;" ","")</f>
        <v>#REF!</v>
      </c>
      <c r="AU31" s="84" t="e">
        <f>IF('1.MapaRiesgos'!#REF!=AU$5,$AC31&amp;" ","")</f>
        <v>#REF!</v>
      </c>
      <c r="AV31" s="84" t="e">
        <f>IF('1.MapaRiesgos'!#REF!=AV$5,$AC31&amp;" ","")</f>
        <v>#REF!</v>
      </c>
      <c r="AW31" s="84" t="e">
        <f>IF('1.MapaRiesgos'!#REF!=AW$5,$AC31&amp;" ","")</f>
        <v>#REF!</v>
      </c>
      <c r="AX31" s="85" t="e">
        <f>IF('1.MapaRiesgos'!#REF!=AX$5,$AC31&amp;" ","")</f>
        <v>#REF!</v>
      </c>
      <c r="AY31" s="85" t="e">
        <f>IF('1.MapaRiesgos'!#REF!=AY$5,$AC31&amp;" ","")</f>
        <v>#REF!</v>
      </c>
      <c r="AZ31" s="85" t="e">
        <f>IF('1.MapaRiesgos'!#REF!=AZ$5,$AC31&amp;" ","")</f>
        <v>#REF!</v>
      </c>
      <c r="BA31" s="85" t="e">
        <f>IF('1.MapaRiesgos'!#REF!=BA$5,$AC31&amp;" ","")</f>
        <v>#REF!</v>
      </c>
      <c r="BB31" s="85" t="e">
        <f>IF('1.MapaRiesgos'!#REF!=BB$5,$AC31&amp;" ","")</f>
        <v>#REF!</v>
      </c>
      <c r="BC31" s="86"/>
    </row>
    <row r="32" spans="1:55" x14ac:dyDescent="0.25">
      <c r="A32" s="77">
        <f t="shared" si="0"/>
        <v>162</v>
      </c>
      <c r="B32" s="81">
        <f>'1.MapaRiesgos'!B26</f>
        <v>0</v>
      </c>
      <c r="C32" s="80" t="str">
        <f>'1.MapaRiesgos'!C26&amp;"-i"</f>
        <v>-i</v>
      </c>
      <c r="D32" s="82" t="str">
        <f>IF('1.MapaRiesgos'!$Q26=D$5,$C32&amp;" ","")</f>
        <v/>
      </c>
      <c r="E32" s="82" t="str">
        <f>IF('1.MapaRiesgos'!$Q26=E$5,$C32&amp;" ","")</f>
        <v/>
      </c>
      <c r="F32" s="82" t="str">
        <f>IF('1.MapaRiesgos'!$Q26=F$5,$C32&amp;" ","")</f>
        <v/>
      </c>
      <c r="G32" s="83" t="str">
        <f>IF('1.MapaRiesgos'!$Q26=G$5,$C32&amp;" ","")</f>
        <v/>
      </c>
      <c r="H32" s="83" t="str">
        <f>IF('1.MapaRiesgos'!$Q26=H$5,$C32&amp;" ","")</f>
        <v/>
      </c>
      <c r="I32" s="83" t="str">
        <f>IF('1.MapaRiesgos'!$Q26=I$5,$C32&amp;" ","")</f>
        <v/>
      </c>
      <c r="J32" s="83" t="str">
        <f>IF('1.MapaRiesgos'!$Q26=J$5,$C32&amp;" ","")</f>
        <v/>
      </c>
      <c r="K32" s="83" t="str">
        <f>IF('1.MapaRiesgos'!$Q26=K$5,$C32&amp;" ","")</f>
        <v/>
      </c>
      <c r="L32" s="83" t="str">
        <f>IF('1.MapaRiesgos'!$Q26=L$5,$C32&amp;" ","")</f>
        <v/>
      </c>
      <c r="M32" s="83" t="str">
        <f>IF('1.MapaRiesgos'!$Q26=M$5,$C32&amp;" ","")</f>
        <v/>
      </c>
      <c r="N32" s="83" t="str">
        <f>IF('1.MapaRiesgos'!$Q26=N$5,$C32&amp;" ","")</f>
        <v/>
      </c>
      <c r="O32" s="84" t="str">
        <f>IF('1.MapaRiesgos'!$Q26=O$5,$C32&amp;" ","")</f>
        <v/>
      </c>
      <c r="P32" s="84" t="str">
        <f>IF('1.MapaRiesgos'!$Q26=P$5,$C32&amp;" ","")</f>
        <v/>
      </c>
      <c r="Q32" s="84" t="str">
        <f>IF('1.MapaRiesgos'!$Q26=Q$5,$C32&amp;" ","")</f>
        <v/>
      </c>
      <c r="R32" s="84" t="str">
        <f>IF('1.MapaRiesgos'!$Q26=R$5,$C32&amp;" ","")</f>
        <v/>
      </c>
      <c r="S32" s="84" t="str">
        <f>IF('1.MapaRiesgos'!$Q26=S$5,$C32&amp;" ","")</f>
        <v/>
      </c>
      <c r="T32" s="84" t="str">
        <f>IF('1.MapaRiesgos'!$Q26=T$5,$C32&amp;" ","")</f>
        <v/>
      </c>
      <c r="U32" s="84" t="str">
        <f>IF('1.MapaRiesgos'!$Q26=U$5,$C32&amp;" ","")</f>
        <v/>
      </c>
      <c r="V32" s="84" t="str">
        <f>IF('1.MapaRiesgos'!$Q26=V$5,$C32&amp;" ","")</f>
        <v/>
      </c>
      <c r="W32" s="84" t="str">
        <f>IF('1.MapaRiesgos'!$Q26=W$5,$C32&amp;" ","")</f>
        <v/>
      </c>
      <c r="X32" s="85" t="str">
        <f>IF('1.MapaRiesgos'!$Q26=X$5,$C32&amp;" ","")</f>
        <v/>
      </c>
      <c r="Y32" s="85" t="str">
        <f>IF('1.MapaRiesgos'!$Q26=Y$5,$C32&amp;" ","")</f>
        <v/>
      </c>
      <c r="Z32" s="85" t="str">
        <f>IF('1.MapaRiesgos'!$Q26=Z$5,$C32&amp;" ","")</f>
        <v/>
      </c>
      <c r="AA32" s="85" t="str">
        <f>IF('1.MapaRiesgos'!$Q26=AA$5,$C32&amp;" ","")</f>
        <v/>
      </c>
      <c r="AB32" s="85" t="str">
        <f>IF('1.MapaRiesgos'!$Q26=AB$5,$C32&amp;" ","")</f>
        <v/>
      </c>
      <c r="AC32" s="80" t="str">
        <f>'1.MapaRiesgos'!C26&amp;"-r"</f>
        <v>-r</v>
      </c>
      <c r="AD32" s="82" t="str">
        <f>IF('1.MapaRiesgos'!$Y26=AD$5,$AC32&amp;" ","")</f>
        <v/>
      </c>
      <c r="AE32" s="82" t="str">
        <f>IF('1.MapaRiesgos'!$Y26=AE$5,$AC32&amp;" ","")</f>
        <v/>
      </c>
      <c r="AF32" s="82" t="str">
        <f>IF('1.MapaRiesgos'!$Y26=AF$5,$AC32&amp;" ","")</f>
        <v/>
      </c>
      <c r="AG32" s="83" t="str">
        <f>IF('1.MapaRiesgos'!$Y26=AG$5,$AC32&amp;" ","")</f>
        <v/>
      </c>
      <c r="AH32" s="83" t="str">
        <f>IF('1.MapaRiesgos'!$Y26=AH$5,$AC32&amp;" ","")</f>
        <v/>
      </c>
      <c r="AI32" s="83" t="str">
        <f>IF('1.MapaRiesgos'!$Y26=AI$5,$AC32&amp;" ","")</f>
        <v/>
      </c>
      <c r="AJ32" s="83" t="str">
        <f>IF('1.MapaRiesgos'!$Y26=AJ$5,$AC32&amp;" ","")</f>
        <v/>
      </c>
      <c r="AK32" s="83" t="str">
        <f>IF('1.MapaRiesgos'!$Y26=AK$5,$AC32&amp;" ","")</f>
        <v/>
      </c>
      <c r="AL32" s="83" t="str">
        <f>IF('1.MapaRiesgos'!$Y26=AL$5,$AC32&amp;" ","")</f>
        <v/>
      </c>
      <c r="AM32" s="83" t="str">
        <f>IF('1.MapaRiesgos'!$Y26=AM$5,$AC32&amp;" ","")</f>
        <v/>
      </c>
      <c r="AN32" s="83" t="str">
        <f>IF('1.MapaRiesgos'!$Y26=AN$5,$AC32&amp;" ","")</f>
        <v/>
      </c>
      <c r="AO32" s="84" t="str">
        <f>IF('1.MapaRiesgos'!$Y26=AO$5,$AC32&amp;" ","")</f>
        <v/>
      </c>
      <c r="AP32" s="84" t="str">
        <f>IF('1.MapaRiesgos'!$Y26=AP$5,$AC32&amp;" ","")</f>
        <v/>
      </c>
      <c r="AQ32" s="84" t="str">
        <f>IF('1.MapaRiesgos'!$Y26=AQ$5,$AC32&amp;" ","")</f>
        <v/>
      </c>
      <c r="AR32" s="84" t="str">
        <f>IF('1.MapaRiesgos'!$Y26=AR$5,$AC32&amp;" ","")</f>
        <v/>
      </c>
      <c r="AS32" s="84" t="str">
        <f>IF('1.MapaRiesgos'!$Y26=AS$5,$AC32&amp;" ","")</f>
        <v/>
      </c>
      <c r="AT32" s="84" t="str">
        <f>IF('1.MapaRiesgos'!$Y26=AT$5,$AC32&amp;" ","")</f>
        <v/>
      </c>
      <c r="AU32" s="84" t="str">
        <f>IF('1.MapaRiesgos'!$Y26=AU$5,$AC32&amp;" ","")</f>
        <v/>
      </c>
      <c r="AV32" s="84" t="str">
        <f>IF('1.MapaRiesgos'!$Y26=AV$5,$AC32&amp;" ","")</f>
        <v/>
      </c>
      <c r="AW32" s="84" t="str">
        <f>IF('1.MapaRiesgos'!$Y26=AW$5,$AC32&amp;" ","")</f>
        <v/>
      </c>
      <c r="AX32" s="85" t="str">
        <f>IF('1.MapaRiesgos'!$Y26=AX$5,$AC32&amp;" ","")</f>
        <v/>
      </c>
      <c r="AY32" s="85" t="str">
        <f>IF('1.MapaRiesgos'!$Y26=AY$5,$AC32&amp;" ","")</f>
        <v/>
      </c>
      <c r="AZ32" s="85" t="str">
        <f>IF('1.MapaRiesgos'!$Y26=AZ$5,$AC32&amp;" ","")</f>
        <v/>
      </c>
      <c r="BA32" s="85" t="str">
        <f>IF('1.MapaRiesgos'!$Y26=BA$5,$AC32&amp;" ","")</f>
        <v/>
      </c>
      <c r="BB32" s="85" t="str">
        <f>IF('1.MapaRiesgos'!$Y26=BB$5,$AC32&amp;" ","")</f>
        <v/>
      </c>
      <c r="BC32" s="86"/>
    </row>
    <row r="33" spans="1:55" x14ac:dyDescent="0.25">
      <c r="A33" s="77">
        <f t="shared" si="0"/>
        <v>168</v>
      </c>
      <c r="B33" s="81">
        <f>'1.MapaRiesgos'!B27</f>
        <v>0</v>
      </c>
      <c r="C33" s="80" t="str">
        <f>'1.MapaRiesgos'!C27&amp;"-i"</f>
        <v>-i</v>
      </c>
      <c r="D33" s="82" t="str">
        <f>IF('1.MapaRiesgos'!$Q27=D$5,$C33&amp;" ","")</f>
        <v/>
      </c>
      <c r="E33" s="82" t="str">
        <f>IF('1.MapaRiesgos'!$Q27=E$5,$C33&amp;" ","")</f>
        <v/>
      </c>
      <c r="F33" s="82" t="str">
        <f>IF('1.MapaRiesgos'!$Q27=F$5,$C33&amp;" ","")</f>
        <v/>
      </c>
      <c r="G33" s="83" t="str">
        <f>IF('1.MapaRiesgos'!$Q27=G$5,$C33&amp;" ","")</f>
        <v/>
      </c>
      <c r="H33" s="83" t="str">
        <f>IF('1.MapaRiesgos'!$Q27=H$5,$C33&amp;" ","")</f>
        <v/>
      </c>
      <c r="I33" s="83" t="str">
        <f>IF('1.MapaRiesgos'!$Q27=I$5,$C33&amp;" ","")</f>
        <v/>
      </c>
      <c r="J33" s="83" t="str">
        <f>IF('1.MapaRiesgos'!$Q27=J$5,$C33&amp;" ","")</f>
        <v/>
      </c>
      <c r="K33" s="83" t="str">
        <f>IF('1.MapaRiesgos'!$Q27=K$5,$C33&amp;" ","")</f>
        <v/>
      </c>
      <c r="L33" s="83" t="str">
        <f>IF('1.MapaRiesgos'!$Q27=L$5,$C33&amp;" ","")</f>
        <v/>
      </c>
      <c r="M33" s="83" t="str">
        <f>IF('1.MapaRiesgos'!$Q27=M$5,$C33&amp;" ","")</f>
        <v/>
      </c>
      <c r="N33" s="83" t="str">
        <f>IF('1.MapaRiesgos'!$Q27=N$5,$C33&amp;" ","")</f>
        <v/>
      </c>
      <c r="O33" s="84" t="str">
        <f>IF('1.MapaRiesgos'!$Q27=O$5,$C33&amp;" ","")</f>
        <v/>
      </c>
      <c r="P33" s="84" t="str">
        <f>IF('1.MapaRiesgos'!$Q27=P$5,$C33&amp;" ","")</f>
        <v/>
      </c>
      <c r="Q33" s="84" t="str">
        <f>IF('1.MapaRiesgos'!$Q27=Q$5,$C33&amp;" ","")</f>
        <v/>
      </c>
      <c r="R33" s="84" t="str">
        <f>IF('1.MapaRiesgos'!$Q27=R$5,$C33&amp;" ","")</f>
        <v/>
      </c>
      <c r="S33" s="84" t="str">
        <f>IF('1.MapaRiesgos'!$Q27=S$5,$C33&amp;" ","")</f>
        <v/>
      </c>
      <c r="T33" s="84" t="str">
        <f>IF('1.MapaRiesgos'!$Q27=T$5,$C33&amp;" ","")</f>
        <v/>
      </c>
      <c r="U33" s="84" t="str">
        <f>IF('1.MapaRiesgos'!$Q27=U$5,$C33&amp;" ","")</f>
        <v/>
      </c>
      <c r="V33" s="84" t="str">
        <f>IF('1.MapaRiesgos'!$Q27=V$5,$C33&amp;" ","")</f>
        <v/>
      </c>
      <c r="W33" s="84" t="str">
        <f>IF('1.MapaRiesgos'!$Q27=W$5,$C33&amp;" ","")</f>
        <v/>
      </c>
      <c r="X33" s="85" t="str">
        <f>IF('1.MapaRiesgos'!$Q27=X$5,$C33&amp;" ","")</f>
        <v/>
      </c>
      <c r="Y33" s="85" t="str">
        <f>IF('1.MapaRiesgos'!$Q27=Y$5,$C33&amp;" ","")</f>
        <v/>
      </c>
      <c r="Z33" s="85" t="str">
        <f>IF('1.MapaRiesgos'!$Q27=Z$5,$C33&amp;" ","")</f>
        <v/>
      </c>
      <c r="AA33" s="85" t="str">
        <f>IF('1.MapaRiesgos'!$Q27=AA$5,$C33&amp;" ","")</f>
        <v/>
      </c>
      <c r="AB33" s="85" t="str">
        <f>IF('1.MapaRiesgos'!$Q27=AB$5,$C33&amp;" ","")</f>
        <v/>
      </c>
      <c r="AC33" s="80" t="str">
        <f>'1.MapaRiesgos'!C27&amp;"-r"</f>
        <v>-r</v>
      </c>
      <c r="AD33" s="82" t="str">
        <f>IF('1.MapaRiesgos'!$Y27=AD$5,$AC33&amp;" ","")</f>
        <v/>
      </c>
      <c r="AE33" s="82" t="str">
        <f>IF('1.MapaRiesgos'!$Y27=AE$5,$AC33&amp;" ","")</f>
        <v/>
      </c>
      <c r="AF33" s="82" t="str">
        <f>IF('1.MapaRiesgos'!$Y27=AF$5,$AC33&amp;" ","")</f>
        <v/>
      </c>
      <c r="AG33" s="83" t="str">
        <f>IF('1.MapaRiesgos'!$Y27=AG$5,$AC33&amp;" ","")</f>
        <v/>
      </c>
      <c r="AH33" s="83" t="str">
        <f>IF('1.MapaRiesgos'!$Y27=AH$5,$AC33&amp;" ","")</f>
        <v/>
      </c>
      <c r="AI33" s="83" t="str">
        <f>IF('1.MapaRiesgos'!$Y27=AI$5,$AC33&amp;" ","")</f>
        <v/>
      </c>
      <c r="AJ33" s="83" t="str">
        <f>IF('1.MapaRiesgos'!$Y27=AJ$5,$AC33&amp;" ","")</f>
        <v/>
      </c>
      <c r="AK33" s="83" t="str">
        <f>IF('1.MapaRiesgos'!$Y27=AK$5,$AC33&amp;" ","")</f>
        <v/>
      </c>
      <c r="AL33" s="83" t="str">
        <f>IF('1.MapaRiesgos'!$Y27=AL$5,$AC33&amp;" ","")</f>
        <v/>
      </c>
      <c r="AM33" s="83" t="str">
        <f>IF('1.MapaRiesgos'!$Y27=AM$5,$AC33&amp;" ","")</f>
        <v/>
      </c>
      <c r="AN33" s="83" t="str">
        <f>IF('1.MapaRiesgos'!$Y27=AN$5,$AC33&amp;" ","")</f>
        <v/>
      </c>
      <c r="AO33" s="84" t="str">
        <f>IF('1.MapaRiesgos'!$Y27=AO$5,$AC33&amp;" ","")</f>
        <v/>
      </c>
      <c r="AP33" s="84" t="str">
        <f>IF('1.MapaRiesgos'!$Y27=AP$5,$AC33&amp;" ","")</f>
        <v/>
      </c>
      <c r="AQ33" s="84" t="str">
        <f>IF('1.MapaRiesgos'!$Y27=AQ$5,$AC33&amp;" ","")</f>
        <v/>
      </c>
      <c r="AR33" s="84" t="str">
        <f>IF('1.MapaRiesgos'!$Y27=AR$5,$AC33&amp;" ","")</f>
        <v/>
      </c>
      <c r="AS33" s="84" t="str">
        <f>IF('1.MapaRiesgos'!$Y27=AS$5,$AC33&amp;" ","")</f>
        <v/>
      </c>
      <c r="AT33" s="84" t="str">
        <f>IF('1.MapaRiesgos'!$Y27=AT$5,$AC33&amp;" ","")</f>
        <v/>
      </c>
      <c r="AU33" s="84" t="str">
        <f>IF('1.MapaRiesgos'!$Y27=AU$5,$AC33&amp;" ","")</f>
        <v/>
      </c>
      <c r="AV33" s="84" t="str">
        <f>IF('1.MapaRiesgos'!$Y27=AV$5,$AC33&amp;" ","")</f>
        <v/>
      </c>
      <c r="AW33" s="84" t="str">
        <f>IF('1.MapaRiesgos'!$Y27=AW$5,$AC33&amp;" ","")</f>
        <v/>
      </c>
      <c r="AX33" s="85" t="str">
        <f>IF('1.MapaRiesgos'!$Y27=AX$5,$AC33&amp;" ","")</f>
        <v/>
      </c>
      <c r="AY33" s="85" t="str">
        <f>IF('1.MapaRiesgos'!$Y27=AY$5,$AC33&amp;" ","")</f>
        <v/>
      </c>
      <c r="AZ33" s="85" t="str">
        <f>IF('1.MapaRiesgos'!$Y27=AZ$5,$AC33&amp;" ","")</f>
        <v/>
      </c>
      <c r="BA33" s="85" t="str">
        <f>IF('1.MapaRiesgos'!$Y27=BA$5,$AC33&amp;" ","")</f>
        <v/>
      </c>
      <c r="BB33" s="85" t="str">
        <f>IF('1.MapaRiesgos'!$Y27=BB$5,$AC33&amp;" ","")</f>
        <v/>
      </c>
      <c r="BC33" s="86"/>
    </row>
    <row r="34" spans="1:55" x14ac:dyDescent="0.25">
      <c r="A34" s="77">
        <f t="shared" si="0"/>
        <v>174</v>
      </c>
      <c r="B34" s="81">
        <f>'1.MapaRiesgos'!B28</f>
        <v>0</v>
      </c>
      <c r="C34" s="80" t="str">
        <f>'1.MapaRiesgos'!C28&amp;"-i"</f>
        <v>-i</v>
      </c>
      <c r="D34" s="82" t="str">
        <f>IF('1.MapaRiesgos'!$Q28=D$5,$C34&amp;" ","")</f>
        <v/>
      </c>
      <c r="E34" s="82" t="str">
        <f>IF('1.MapaRiesgos'!$Q28=E$5,$C34&amp;" ","")</f>
        <v/>
      </c>
      <c r="F34" s="82" t="str">
        <f>IF('1.MapaRiesgos'!$Q28=F$5,$C34&amp;" ","")</f>
        <v/>
      </c>
      <c r="G34" s="83" t="str">
        <f>IF('1.MapaRiesgos'!$Q28=G$5,$C34&amp;" ","")</f>
        <v/>
      </c>
      <c r="H34" s="83" t="str">
        <f>IF('1.MapaRiesgos'!$Q28=H$5,$C34&amp;" ","")</f>
        <v/>
      </c>
      <c r="I34" s="83" t="str">
        <f>IF('1.MapaRiesgos'!$Q28=I$5,$C34&amp;" ","")</f>
        <v/>
      </c>
      <c r="J34" s="83" t="str">
        <f>IF('1.MapaRiesgos'!$Q28=J$5,$C34&amp;" ","")</f>
        <v/>
      </c>
      <c r="K34" s="83" t="str">
        <f>IF('1.MapaRiesgos'!$Q28=K$5,$C34&amp;" ","")</f>
        <v/>
      </c>
      <c r="L34" s="83" t="str">
        <f>IF('1.MapaRiesgos'!$Q28=L$5,$C34&amp;" ","")</f>
        <v/>
      </c>
      <c r="M34" s="83" t="str">
        <f>IF('1.MapaRiesgos'!$Q28=M$5,$C34&amp;" ","")</f>
        <v/>
      </c>
      <c r="N34" s="83" t="str">
        <f>IF('1.MapaRiesgos'!$Q28=N$5,$C34&amp;" ","")</f>
        <v/>
      </c>
      <c r="O34" s="84" t="str">
        <f>IF('1.MapaRiesgos'!$Q28=O$5,$C34&amp;" ","")</f>
        <v/>
      </c>
      <c r="P34" s="84" t="str">
        <f>IF('1.MapaRiesgos'!$Q28=P$5,$C34&amp;" ","")</f>
        <v/>
      </c>
      <c r="Q34" s="84" t="str">
        <f>IF('1.MapaRiesgos'!$Q28=Q$5,$C34&amp;" ","")</f>
        <v/>
      </c>
      <c r="R34" s="84" t="str">
        <f>IF('1.MapaRiesgos'!$Q28=R$5,$C34&amp;" ","")</f>
        <v/>
      </c>
      <c r="S34" s="84" t="str">
        <f>IF('1.MapaRiesgos'!$Q28=S$5,$C34&amp;" ","")</f>
        <v/>
      </c>
      <c r="T34" s="84" t="str">
        <f>IF('1.MapaRiesgos'!$Q28=T$5,$C34&amp;" ","")</f>
        <v/>
      </c>
      <c r="U34" s="84" t="str">
        <f>IF('1.MapaRiesgos'!$Q28=U$5,$C34&amp;" ","")</f>
        <v/>
      </c>
      <c r="V34" s="84" t="str">
        <f>IF('1.MapaRiesgos'!$Q28=V$5,$C34&amp;" ","")</f>
        <v/>
      </c>
      <c r="W34" s="84" t="str">
        <f>IF('1.MapaRiesgos'!$Q28=W$5,$C34&amp;" ","")</f>
        <v/>
      </c>
      <c r="X34" s="85" t="str">
        <f>IF('1.MapaRiesgos'!$Q28=X$5,$C34&amp;" ","")</f>
        <v/>
      </c>
      <c r="Y34" s="85" t="str">
        <f>IF('1.MapaRiesgos'!$Q28=Y$5,$C34&amp;" ","")</f>
        <v/>
      </c>
      <c r="Z34" s="85" t="str">
        <f>IF('1.MapaRiesgos'!$Q28=Z$5,$C34&amp;" ","")</f>
        <v/>
      </c>
      <c r="AA34" s="85" t="str">
        <f>IF('1.MapaRiesgos'!$Q28=AA$5,$C34&amp;" ","")</f>
        <v/>
      </c>
      <c r="AB34" s="85" t="str">
        <f>IF('1.MapaRiesgos'!$Q28=AB$5,$C34&amp;" ","")</f>
        <v/>
      </c>
      <c r="AC34" s="80" t="str">
        <f>'1.MapaRiesgos'!C28&amp;"-r"</f>
        <v>-r</v>
      </c>
      <c r="AD34" s="82" t="str">
        <f>IF('1.MapaRiesgos'!$Y28=AD$5,$AC34&amp;" ","")</f>
        <v/>
      </c>
      <c r="AE34" s="82" t="str">
        <f>IF('1.MapaRiesgos'!$Y28=AE$5,$AC34&amp;" ","")</f>
        <v/>
      </c>
      <c r="AF34" s="82" t="str">
        <f>IF('1.MapaRiesgos'!$Y28=AF$5,$AC34&amp;" ","")</f>
        <v/>
      </c>
      <c r="AG34" s="83" t="str">
        <f>IF('1.MapaRiesgos'!$Y28=AG$5,$AC34&amp;" ","")</f>
        <v/>
      </c>
      <c r="AH34" s="83" t="str">
        <f>IF('1.MapaRiesgos'!$Y28=AH$5,$AC34&amp;" ","")</f>
        <v/>
      </c>
      <c r="AI34" s="83" t="str">
        <f>IF('1.MapaRiesgos'!$Y28=AI$5,$AC34&amp;" ","")</f>
        <v/>
      </c>
      <c r="AJ34" s="83" t="str">
        <f>IF('1.MapaRiesgos'!$Y28=AJ$5,$AC34&amp;" ","")</f>
        <v/>
      </c>
      <c r="AK34" s="83" t="str">
        <f>IF('1.MapaRiesgos'!$Y28=AK$5,$AC34&amp;" ","")</f>
        <v/>
      </c>
      <c r="AL34" s="83" t="str">
        <f>IF('1.MapaRiesgos'!$Y28=AL$5,$AC34&amp;" ","")</f>
        <v/>
      </c>
      <c r="AM34" s="83" t="str">
        <f>IF('1.MapaRiesgos'!$Y28=AM$5,$AC34&amp;" ","")</f>
        <v/>
      </c>
      <c r="AN34" s="83" t="str">
        <f>IF('1.MapaRiesgos'!$Y28=AN$5,$AC34&amp;" ","")</f>
        <v/>
      </c>
      <c r="AO34" s="84" t="str">
        <f>IF('1.MapaRiesgos'!$Y28=AO$5,$AC34&amp;" ","")</f>
        <v/>
      </c>
      <c r="AP34" s="84" t="str">
        <f>IF('1.MapaRiesgos'!$Y28=AP$5,$AC34&amp;" ","")</f>
        <v/>
      </c>
      <c r="AQ34" s="84" t="str">
        <f>IF('1.MapaRiesgos'!$Y28=AQ$5,$AC34&amp;" ","")</f>
        <v/>
      </c>
      <c r="AR34" s="84" t="str">
        <f>IF('1.MapaRiesgos'!$Y28=AR$5,$AC34&amp;" ","")</f>
        <v/>
      </c>
      <c r="AS34" s="84" t="str">
        <f>IF('1.MapaRiesgos'!$Y28=AS$5,$AC34&amp;" ","")</f>
        <v/>
      </c>
      <c r="AT34" s="84" t="str">
        <f>IF('1.MapaRiesgos'!$Y28=AT$5,$AC34&amp;" ","")</f>
        <v/>
      </c>
      <c r="AU34" s="84" t="str">
        <f>IF('1.MapaRiesgos'!$Y28=AU$5,$AC34&amp;" ","")</f>
        <v/>
      </c>
      <c r="AV34" s="84" t="str">
        <f>IF('1.MapaRiesgos'!$Y28=AV$5,$AC34&amp;" ","")</f>
        <v/>
      </c>
      <c r="AW34" s="84" t="str">
        <f>IF('1.MapaRiesgos'!$Y28=AW$5,$AC34&amp;" ","")</f>
        <v/>
      </c>
      <c r="AX34" s="85" t="str">
        <f>IF('1.MapaRiesgos'!$Y28=AX$5,$AC34&amp;" ","")</f>
        <v/>
      </c>
      <c r="AY34" s="85" t="str">
        <f>IF('1.MapaRiesgos'!$Y28=AY$5,$AC34&amp;" ","")</f>
        <v/>
      </c>
      <c r="AZ34" s="85" t="str">
        <f>IF('1.MapaRiesgos'!$Y28=AZ$5,$AC34&amp;" ","")</f>
        <v/>
      </c>
      <c r="BA34" s="85" t="str">
        <f>IF('1.MapaRiesgos'!$Y28=BA$5,$AC34&amp;" ","")</f>
        <v/>
      </c>
      <c r="BB34" s="85" t="str">
        <f>IF('1.MapaRiesgos'!$Y28=BB$5,$AC34&amp;" ","")</f>
        <v/>
      </c>
      <c r="BC34" s="86"/>
    </row>
    <row r="35" spans="1:55" x14ac:dyDescent="0.25">
      <c r="A35" s="77">
        <f t="shared" si="0"/>
        <v>180</v>
      </c>
      <c r="B35" s="81">
        <f>'1.MapaRiesgos'!B29</f>
        <v>0</v>
      </c>
      <c r="C35" s="80" t="str">
        <f>'1.MapaRiesgos'!C29&amp;"-i"</f>
        <v>-i</v>
      </c>
      <c r="D35" s="82" t="str">
        <f>IF('1.MapaRiesgos'!$Q29=D$5,$C35&amp;" ","")</f>
        <v/>
      </c>
      <c r="E35" s="82" t="str">
        <f>IF('1.MapaRiesgos'!$Q29=E$5,$C35&amp;" ","")</f>
        <v/>
      </c>
      <c r="F35" s="82" t="str">
        <f>IF('1.MapaRiesgos'!$Q29=F$5,$C35&amp;" ","")</f>
        <v/>
      </c>
      <c r="G35" s="83" t="str">
        <f>IF('1.MapaRiesgos'!$Q29=G$5,$C35&amp;" ","")</f>
        <v/>
      </c>
      <c r="H35" s="83" t="str">
        <f>IF('1.MapaRiesgos'!$Q29=H$5,$C35&amp;" ","")</f>
        <v/>
      </c>
      <c r="I35" s="83" t="str">
        <f>IF('1.MapaRiesgos'!$Q29=I$5,$C35&amp;" ","")</f>
        <v/>
      </c>
      <c r="J35" s="83" t="str">
        <f>IF('1.MapaRiesgos'!$Q29=J$5,$C35&amp;" ","")</f>
        <v/>
      </c>
      <c r="K35" s="83" t="str">
        <f>IF('1.MapaRiesgos'!$Q29=K$5,$C35&amp;" ","")</f>
        <v/>
      </c>
      <c r="L35" s="83" t="str">
        <f>IF('1.MapaRiesgos'!$Q29=L$5,$C35&amp;" ","")</f>
        <v/>
      </c>
      <c r="M35" s="83" t="str">
        <f>IF('1.MapaRiesgos'!$Q29=M$5,$C35&amp;" ","")</f>
        <v/>
      </c>
      <c r="N35" s="83" t="str">
        <f>IF('1.MapaRiesgos'!$Q29=N$5,$C35&amp;" ","")</f>
        <v/>
      </c>
      <c r="O35" s="84" t="str">
        <f>IF('1.MapaRiesgos'!$Q29=O$5,$C35&amp;" ","")</f>
        <v/>
      </c>
      <c r="P35" s="84" t="str">
        <f>IF('1.MapaRiesgos'!$Q29=P$5,$C35&amp;" ","")</f>
        <v/>
      </c>
      <c r="Q35" s="84" t="str">
        <f>IF('1.MapaRiesgos'!$Q29=Q$5,$C35&amp;" ","")</f>
        <v/>
      </c>
      <c r="R35" s="84" t="str">
        <f>IF('1.MapaRiesgos'!$Q29=R$5,$C35&amp;" ","")</f>
        <v/>
      </c>
      <c r="S35" s="84" t="str">
        <f>IF('1.MapaRiesgos'!$Q29=S$5,$C35&amp;" ","")</f>
        <v/>
      </c>
      <c r="T35" s="84" t="str">
        <f>IF('1.MapaRiesgos'!$Q29=T$5,$C35&amp;" ","")</f>
        <v/>
      </c>
      <c r="U35" s="84" t="str">
        <f>IF('1.MapaRiesgos'!$Q29=U$5,$C35&amp;" ","")</f>
        <v/>
      </c>
      <c r="V35" s="84" t="str">
        <f>IF('1.MapaRiesgos'!$Q29=V$5,$C35&amp;" ","")</f>
        <v/>
      </c>
      <c r="W35" s="84" t="str">
        <f>IF('1.MapaRiesgos'!$Q29=W$5,$C35&amp;" ","")</f>
        <v/>
      </c>
      <c r="X35" s="85" t="str">
        <f>IF('1.MapaRiesgos'!$Q29=X$5,$C35&amp;" ","")</f>
        <v/>
      </c>
      <c r="Y35" s="85" t="str">
        <f>IF('1.MapaRiesgos'!$Q29=Y$5,$C35&amp;" ","")</f>
        <v/>
      </c>
      <c r="Z35" s="85" t="str">
        <f>IF('1.MapaRiesgos'!$Q29=Z$5,$C35&amp;" ","")</f>
        <v/>
      </c>
      <c r="AA35" s="85" t="str">
        <f>IF('1.MapaRiesgos'!$Q29=AA$5,$C35&amp;" ","")</f>
        <v/>
      </c>
      <c r="AB35" s="85" t="str">
        <f>IF('1.MapaRiesgos'!$Q29=AB$5,$C35&amp;" ","")</f>
        <v/>
      </c>
      <c r="AC35" s="80" t="str">
        <f>'1.MapaRiesgos'!C29&amp;"-r"</f>
        <v>-r</v>
      </c>
      <c r="AD35" s="82" t="str">
        <f>IF('1.MapaRiesgos'!$Y29=AD$5,$AC35&amp;" ","")</f>
        <v/>
      </c>
      <c r="AE35" s="82" t="str">
        <f>IF('1.MapaRiesgos'!$Y29=AE$5,$AC35&amp;" ","")</f>
        <v/>
      </c>
      <c r="AF35" s="82" t="str">
        <f>IF('1.MapaRiesgos'!$Y29=AF$5,$AC35&amp;" ","")</f>
        <v/>
      </c>
      <c r="AG35" s="83" t="str">
        <f>IF('1.MapaRiesgos'!$Y29=AG$5,$AC35&amp;" ","")</f>
        <v/>
      </c>
      <c r="AH35" s="83" t="str">
        <f>IF('1.MapaRiesgos'!$Y29=AH$5,$AC35&amp;" ","")</f>
        <v/>
      </c>
      <c r="AI35" s="83" t="str">
        <f>IF('1.MapaRiesgos'!$Y29=AI$5,$AC35&amp;" ","")</f>
        <v/>
      </c>
      <c r="AJ35" s="83" t="str">
        <f>IF('1.MapaRiesgos'!$Y29=AJ$5,$AC35&amp;" ","")</f>
        <v/>
      </c>
      <c r="AK35" s="83" t="str">
        <f>IF('1.MapaRiesgos'!$Y29=AK$5,$AC35&amp;" ","")</f>
        <v/>
      </c>
      <c r="AL35" s="83" t="str">
        <f>IF('1.MapaRiesgos'!$Y29=AL$5,$AC35&amp;" ","")</f>
        <v/>
      </c>
      <c r="AM35" s="83" t="str">
        <f>IF('1.MapaRiesgos'!$Y29=AM$5,$AC35&amp;" ","")</f>
        <v/>
      </c>
      <c r="AN35" s="83" t="str">
        <f>IF('1.MapaRiesgos'!$Y29=AN$5,$AC35&amp;" ","")</f>
        <v/>
      </c>
      <c r="AO35" s="84" t="str">
        <f>IF('1.MapaRiesgos'!$Y29=AO$5,$AC35&amp;" ","")</f>
        <v/>
      </c>
      <c r="AP35" s="84" t="str">
        <f>IF('1.MapaRiesgos'!$Y29=AP$5,$AC35&amp;" ","")</f>
        <v/>
      </c>
      <c r="AQ35" s="84" t="str">
        <f>IF('1.MapaRiesgos'!$Y29=AQ$5,$AC35&amp;" ","")</f>
        <v/>
      </c>
      <c r="AR35" s="84" t="str">
        <f>IF('1.MapaRiesgos'!$Y29=AR$5,$AC35&amp;" ","")</f>
        <v/>
      </c>
      <c r="AS35" s="84" t="str">
        <f>IF('1.MapaRiesgos'!$Y29=AS$5,$AC35&amp;" ","")</f>
        <v/>
      </c>
      <c r="AT35" s="84" t="str">
        <f>IF('1.MapaRiesgos'!$Y29=AT$5,$AC35&amp;" ","")</f>
        <v/>
      </c>
      <c r="AU35" s="84" t="str">
        <f>IF('1.MapaRiesgos'!$Y29=AU$5,$AC35&amp;" ","")</f>
        <v/>
      </c>
      <c r="AV35" s="84" t="str">
        <f>IF('1.MapaRiesgos'!$Y29=AV$5,$AC35&amp;" ","")</f>
        <v/>
      </c>
      <c r="AW35" s="84" t="str">
        <f>IF('1.MapaRiesgos'!$Y29=AW$5,$AC35&amp;" ","")</f>
        <v/>
      </c>
      <c r="AX35" s="85" t="str">
        <f>IF('1.MapaRiesgos'!$Y29=AX$5,$AC35&amp;" ","")</f>
        <v/>
      </c>
      <c r="AY35" s="85" t="str">
        <f>IF('1.MapaRiesgos'!$Y29=AY$5,$AC35&amp;" ","")</f>
        <v/>
      </c>
      <c r="AZ35" s="85" t="str">
        <f>IF('1.MapaRiesgos'!$Y29=AZ$5,$AC35&amp;" ","")</f>
        <v/>
      </c>
      <c r="BA35" s="85" t="str">
        <f>IF('1.MapaRiesgos'!$Y29=BA$5,$AC35&amp;" ","")</f>
        <v/>
      </c>
      <c r="BB35" s="85" t="str">
        <f>IF('1.MapaRiesgos'!$Y29=BB$5,$AC35&amp;" ","")</f>
        <v/>
      </c>
      <c r="BC35" s="86"/>
    </row>
    <row r="36" spans="1:55" x14ac:dyDescent="0.25">
      <c r="A36" s="77">
        <f t="shared" si="0"/>
        <v>186</v>
      </c>
      <c r="B36" s="81">
        <f>'1.MapaRiesgos'!B30</f>
        <v>0</v>
      </c>
      <c r="C36" s="80" t="str">
        <f>'1.MapaRiesgos'!C30&amp;"-i"</f>
        <v>-i</v>
      </c>
      <c r="D36" s="82" t="str">
        <f>IF('1.MapaRiesgos'!$Q30=D$5,$C36&amp;" ","")</f>
        <v/>
      </c>
      <c r="E36" s="82" t="str">
        <f>IF('1.MapaRiesgos'!$Q30=E$5,$C36&amp;" ","")</f>
        <v/>
      </c>
      <c r="F36" s="82" t="str">
        <f>IF('1.MapaRiesgos'!$Q30=F$5,$C36&amp;" ","")</f>
        <v/>
      </c>
      <c r="G36" s="83" t="str">
        <f>IF('1.MapaRiesgos'!$Q30=G$5,$C36&amp;" ","")</f>
        <v/>
      </c>
      <c r="H36" s="83" t="str">
        <f>IF('1.MapaRiesgos'!$Q30=H$5,$C36&amp;" ","")</f>
        <v/>
      </c>
      <c r="I36" s="83" t="str">
        <f>IF('1.MapaRiesgos'!$Q30=I$5,$C36&amp;" ","")</f>
        <v/>
      </c>
      <c r="J36" s="83" t="str">
        <f>IF('1.MapaRiesgos'!$Q30=J$5,$C36&amp;" ","")</f>
        <v/>
      </c>
      <c r="K36" s="83" t="str">
        <f>IF('1.MapaRiesgos'!$Q30=K$5,$C36&amp;" ","")</f>
        <v/>
      </c>
      <c r="L36" s="83" t="str">
        <f>IF('1.MapaRiesgos'!$Q30=L$5,$C36&amp;" ","")</f>
        <v/>
      </c>
      <c r="M36" s="83" t="str">
        <f>IF('1.MapaRiesgos'!$Q30=M$5,$C36&amp;" ","")</f>
        <v/>
      </c>
      <c r="N36" s="83" t="str">
        <f>IF('1.MapaRiesgos'!$Q30=N$5,$C36&amp;" ","")</f>
        <v/>
      </c>
      <c r="O36" s="84" t="str">
        <f>IF('1.MapaRiesgos'!$Q30=O$5,$C36&amp;" ","")</f>
        <v/>
      </c>
      <c r="P36" s="84" t="str">
        <f>IF('1.MapaRiesgos'!$Q30=P$5,$C36&amp;" ","")</f>
        <v/>
      </c>
      <c r="Q36" s="84" t="str">
        <f>IF('1.MapaRiesgos'!$Q30=Q$5,$C36&amp;" ","")</f>
        <v/>
      </c>
      <c r="R36" s="84" t="str">
        <f>IF('1.MapaRiesgos'!$Q30=R$5,$C36&amp;" ","")</f>
        <v/>
      </c>
      <c r="S36" s="84" t="str">
        <f>IF('1.MapaRiesgos'!$Q30=S$5,$C36&amp;" ","")</f>
        <v/>
      </c>
      <c r="T36" s="84" t="str">
        <f>IF('1.MapaRiesgos'!$Q30=T$5,$C36&amp;" ","")</f>
        <v/>
      </c>
      <c r="U36" s="84" t="str">
        <f>IF('1.MapaRiesgos'!$Q30=U$5,$C36&amp;" ","")</f>
        <v/>
      </c>
      <c r="V36" s="84" t="str">
        <f>IF('1.MapaRiesgos'!$Q30=V$5,$C36&amp;" ","")</f>
        <v/>
      </c>
      <c r="W36" s="84" t="str">
        <f>IF('1.MapaRiesgos'!$Q30=W$5,$C36&amp;" ","")</f>
        <v/>
      </c>
      <c r="X36" s="85" t="str">
        <f>IF('1.MapaRiesgos'!$Q30=X$5,$C36&amp;" ","")</f>
        <v/>
      </c>
      <c r="Y36" s="85" t="str">
        <f>IF('1.MapaRiesgos'!$Q30=Y$5,$C36&amp;" ","")</f>
        <v/>
      </c>
      <c r="Z36" s="85" t="str">
        <f>IF('1.MapaRiesgos'!$Q30=Z$5,$C36&amp;" ","")</f>
        <v/>
      </c>
      <c r="AA36" s="85" t="str">
        <f>IF('1.MapaRiesgos'!$Q30=AA$5,$C36&amp;" ","")</f>
        <v/>
      </c>
      <c r="AB36" s="85" t="str">
        <f>IF('1.MapaRiesgos'!$Q30=AB$5,$C36&amp;" ","")</f>
        <v/>
      </c>
      <c r="AC36" s="80" t="str">
        <f>'1.MapaRiesgos'!C30&amp;"-r"</f>
        <v>-r</v>
      </c>
      <c r="AD36" s="82" t="str">
        <f>IF('1.MapaRiesgos'!$Y30=AD$5,$AC36&amp;" ","")</f>
        <v/>
      </c>
      <c r="AE36" s="82" t="str">
        <f>IF('1.MapaRiesgos'!$Y30=AE$5,$AC36&amp;" ","")</f>
        <v/>
      </c>
      <c r="AF36" s="82" t="str">
        <f>IF('1.MapaRiesgos'!$Y30=AF$5,$AC36&amp;" ","")</f>
        <v/>
      </c>
      <c r="AG36" s="83" t="str">
        <f>IF('1.MapaRiesgos'!$Y30=AG$5,$AC36&amp;" ","")</f>
        <v/>
      </c>
      <c r="AH36" s="83" t="str">
        <f>IF('1.MapaRiesgos'!$Y30=AH$5,$AC36&amp;" ","")</f>
        <v/>
      </c>
      <c r="AI36" s="83" t="str">
        <f>IF('1.MapaRiesgos'!$Y30=AI$5,$AC36&amp;" ","")</f>
        <v/>
      </c>
      <c r="AJ36" s="83" t="str">
        <f>IF('1.MapaRiesgos'!$Y30=AJ$5,$AC36&amp;" ","")</f>
        <v/>
      </c>
      <c r="AK36" s="83" t="str">
        <f>IF('1.MapaRiesgos'!$Y30=AK$5,$AC36&amp;" ","")</f>
        <v/>
      </c>
      <c r="AL36" s="83" t="str">
        <f>IF('1.MapaRiesgos'!$Y30=AL$5,$AC36&amp;" ","")</f>
        <v/>
      </c>
      <c r="AM36" s="83" t="str">
        <f>IF('1.MapaRiesgos'!$Y30=AM$5,$AC36&amp;" ","")</f>
        <v/>
      </c>
      <c r="AN36" s="83" t="str">
        <f>IF('1.MapaRiesgos'!$Y30=AN$5,$AC36&amp;" ","")</f>
        <v/>
      </c>
      <c r="AO36" s="84" t="str">
        <f>IF('1.MapaRiesgos'!$Y30=AO$5,$AC36&amp;" ","")</f>
        <v/>
      </c>
      <c r="AP36" s="84" t="str">
        <f>IF('1.MapaRiesgos'!$Y30=AP$5,$AC36&amp;" ","")</f>
        <v/>
      </c>
      <c r="AQ36" s="84" t="str">
        <f>IF('1.MapaRiesgos'!$Y30=AQ$5,$AC36&amp;" ","")</f>
        <v/>
      </c>
      <c r="AR36" s="84" t="str">
        <f>IF('1.MapaRiesgos'!$Y30=AR$5,$AC36&amp;" ","")</f>
        <v/>
      </c>
      <c r="AS36" s="84" t="str">
        <f>IF('1.MapaRiesgos'!$Y30=AS$5,$AC36&amp;" ","")</f>
        <v/>
      </c>
      <c r="AT36" s="84" t="str">
        <f>IF('1.MapaRiesgos'!$Y30=AT$5,$AC36&amp;" ","")</f>
        <v/>
      </c>
      <c r="AU36" s="84" t="str">
        <f>IF('1.MapaRiesgos'!$Y30=AU$5,$AC36&amp;" ","")</f>
        <v/>
      </c>
      <c r="AV36" s="84" t="str">
        <f>IF('1.MapaRiesgos'!$Y30=AV$5,$AC36&amp;" ","")</f>
        <v/>
      </c>
      <c r="AW36" s="84" t="str">
        <f>IF('1.MapaRiesgos'!$Y30=AW$5,$AC36&amp;" ","")</f>
        <v/>
      </c>
      <c r="AX36" s="85" t="str">
        <f>IF('1.MapaRiesgos'!$Y30=AX$5,$AC36&amp;" ","")</f>
        <v/>
      </c>
      <c r="AY36" s="85" t="str">
        <f>IF('1.MapaRiesgos'!$Y30=AY$5,$AC36&amp;" ","")</f>
        <v/>
      </c>
      <c r="AZ36" s="85" t="str">
        <f>IF('1.MapaRiesgos'!$Y30=AZ$5,$AC36&amp;" ","")</f>
        <v/>
      </c>
      <c r="BA36" s="85" t="str">
        <f>IF('1.MapaRiesgos'!$Y30=BA$5,$AC36&amp;" ","")</f>
        <v/>
      </c>
      <c r="BB36" s="85" t="str">
        <f>IF('1.MapaRiesgos'!$Y30=BB$5,$AC36&amp;" ","")</f>
        <v/>
      </c>
      <c r="BC36" s="86"/>
    </row>
    <row r="37" spans="1:55" x14ac:dyDescent="0.25">
      <c r="A37" s="77">
        <f t="shared" si="0"/>
        <v>192</v>
      </c>
      <c r="B37" s="81">
        <f>'1.MapaRiesgos'!B31</f>
        <v>0</v>
      </c>
      <c r="C37" s="80" t="str">
        <f>'1.MapaRiesgos'!C31&amp;"-i"</f>
        <v>-i</v>
      </c>
      <c r="D37" s="82" t="str">
        <f>IF('1.MapaRiesgos'!$Q31=D$5,$C37&amp;" ","")</f>
        <v/>
      </c>
      <c r="E37" s="82" t="str">
        <f>IF('1.MapaRiesgos'!$Q31=E$5,$C37&amp;" ","")</f>
        <v/>
      </c>
      <c r="F37" s="82" t="str">
        <f>IF('1.MapaRiesgos'!$Q31=F$5,$C37&amp;" ","")</f>
        <v/>
      </c>
      <c r="G37" s="83" t="str">
        <f>IF('1.MapaRiesgos'!$Q31=G$5,$C37&amp;" ","")</f>
        <v/>
      </c>
      <c r="H37" s="83" t="str">
        <f>IF('1.MapaRiesgos'!$Q31=H$5,$C37&amp;" ","")</f>
        <v/>
      </c>
      <c r="I37" s="83" t="str">
        <f>IF('1.MapaRiesgos'!$Q31=I$5,$C37&amp;" ","")</f>
        <v/>
      </c>
      <c r="J37" s="83" t="str">
        <f>IF('1.MapaRiesgos'!$Q31=J$5,$C37&amp;" ","")</f>
        <v/>
      </c>
      <c r="K37" s="83" t="str">
        <f>IF('1.MapaRiesgos'!$Q31=K$5,$C37&amp;" ","")</f>
        <v/>
      </c>
      <c r="L37" s="83" t="str">
        <f>IF('1.MapaRiesgos'!$Q31=L$5,$C37&amp;" ","")</f>
        <v/>
      </c>
      <c r="M37" s="83" t="str">
        <f>IF('1.MapaRiesgos'!$Q31=M$5,$C37&amp;" ","")</f>
        <v/>
      </c>
      <c r="N37" s="83" t="str">
        <f>IF('1.MapaRiesgos'!$Q31=N$5,$C37&amp;" ","")</f>
        <v/>
      </c>
      <c r="O37" s="84" t="str">
        <f>IF('1.MapaRiesgos'!$Q31=O$5,$C37&amp;" ","")</f>
        <v/>
      </c>
      <c r="P37" s="84" t="str">
        <f>IF('1.MapaRiesgos'!$Q31=P$5,$C37&amp;" ","")</f>
        <v/>
      </c>
      <c r="Q37" s="84" t="str">
        <f>IF('1.MapaRiesgos'!$Q31=Q$5,$C37&amp;" ","")</f>
        <v/>
      </c>
      <c r="R37" s="84" t="str">
        <f>IF('1.MapaRiesgos'!$Q31=R$5,$C37&amp;" ","")</f>
        <v/>
      </c>
      <c r="S37" s="84" t="str">
        <f>IF('1.MapaRiesgos'!$Q31=S$5,$C37&amp;" ","")</f>
        <v/>
      </c>
      <c r="T37" s="84" t="str">
        <f>IF('1.MapaRiesgos'!$Q31=T$5,$C37&amp;" ","")</f>
        <v/>
      </c>
      <c r="U37" s="84" t="str">
        <f>IF('1.MapaRiesgos'!$Q31=U$5,$C37&amp;" ","")</f>
        <v/>
      </c>
      <c r="V37" s="84" t="str">
        <f>IF('1.MapaRiesgos'!$Q31=V$5,$C37&amp;" ","")</f>
        <v/>
      </c>
      <c r="W37" s="84" t="str">
        <f>IF('1.MapaRiesgos'!$Q31=W$5,$C37&amp;" ","")</f>
        <v/>
      </c>
      <c r="X37" s="85" t="str">
        <f>IF('1.MapaRiesgos'!$Q31=X$5,$C37&amp;" ","")</f>
        <v/>
      </c>
      <c r="Y37" s="85" t="str">
        <f>IF('1.MapaRiesgos'!$Q31=Y$5,$C37&amp;" ","")</f>
        <v/>
      </c>
      <c r="Z37" s="85" t="str">
        <f>IF('1.MapaRiesgos'!$Q31=Z$5,$C37&amp;" ","")</f>
        <v/>
      </c>
      <c r="AA37" s="85" t="str">
        <f>IF('1.MapaRiesgos'!$Q31=AA$5,$C37&amp;" ","")</f>
        <v/>
      </c>
      <c r="AB37" s="85" t="str">
        <f>IF('1.MapaRiesgos'!$Q31=AB$5,$C37&amp;" ","")</f>
        <v/>
      </c>
      <c r="AC37" s="80" t="str">
        <f>'1.MapaRiesgos'!C31&amp;"-r"</f>
        <v>-r</v>
      </c>
      <c r="AD37" s="82" t="str">
        <f>IF('1.MapaRiesgos'!$Y31=AD$5,$AC37&amp;" ","")</f>
        <v/>
      </c>
      <c r="AE37" s="82" t="str">
        <f>IF('1.MapaRiesgos'!$Y31=AE$5,$AC37&amp;" ","")</f>
        <v/>
      </c>
      <c r="AF37" s="82" t="str">
        <f>IF('1.MapaRiesgos'!$Y31=AF$5,$AC37&amp;" ","")</f>
        <v/>
      </c>
      <c r="AG37" s="83" t="str">
        <f>IF('1.MapaRiesgos'!$Y31=AG$5,$AC37&amp;" ","")</f>
        <v/>
      </c>
      <c r="AH37" s="83" t="str">
        <f>IF('1.MapaRiesgos'!$Y31=AH$5,$AC37&amp;" ","")</f>
        <v/>
      </c>
      <c r="AI37" s="83" t="str">
        <f>IF('1.MapaRiesgos'!$Y31=AI$5,$AC37&amp;" ","")</f>
        <v/>
      </c>
      <c r="AJ37" s="83" t="str">
        <f>IF('1.MapaRiesgos'!$Y31=AJ$5,$AC37&amp;" ","")</f>
        <v/>
      </c>
      <c r="AK37" s="83" t="str">
        <f>IF('1.MapaRiesgos'!$Y31=AK$5,$AC37&amp;" ","")</f>
        <v/>
      </c>
      <c r="AL37" s="83" t="str">
        <f>IF('1.MapaRiesgos'!$Y31=AL$5,$AC37&amp;" ","")</f>
        <v/>
      </c>
      <c r="AM37" s="83" t="str">
        <f>IF('1.MapaRiesgos'!$Y31=AM$5,$AC37&amp;" ","")</f>
        <v/>
      </c>
      <c r="AN37" s="83" t="str">
        <f>IF('1.MapaRiesgos'!$Y31=AN$5,$AC37&amp;" ","")</f>
        <v/>
      </c>
      <c r="AO37" s="84" t="str">
        <f>IF('1.MapaRiesgos'!$Y31=AO$5,$AC37&amp;" ","")</f>
        <v/>
      </c>
      <c r="AP37" s="84" t="str">
        <f>IF('1.MapaRiesgos'!$Y31=AP$5,$AC37&amp;" ","")</f>
        <v/>
      </c>
      <c r="AQ37" s="84" t="str">
        <f>IF('1.MapaRiesgos'!$Y31=AQ$5,$AC37&amp;" ","")</f>
        <v/>
      </c>
      <c r="AR37" s="84" t="str">
        <f>IF('1.MapaRiesgos'!$Y31=AR$5,$AC37&amp;" ","")</f>
        <v/>
      </c>
      <c r="AS37" s="84" t="str">
        <f>IF('1.MapaRiesgos'!$Y31=AS$5,$AC37&amp;" ","")</f>
        <v/>
      </c>
      <c r="AT37" s="84" t="str">
        <f>IF('1.MapaRiesgos'!$Y31=AT$5,$AC37&amp;" ","")</f>
        <v/>
      </c>
      <c r="AU37" s="84" t="str">
        <f>IF('1.MapaRiesgos'!$Y31=AU$5,$AC37&amp;" ","")</f>
        <v/>
      </c>
      <c r="AV37" s="84" t="str">
        <f>IF('1.MapaRiesgos'!$Y31=AV$5,$AC37&amp;" ","")</f>
        <v/>
      </c>
      <c r="AW37" s="84" t="str">
        <f>IF('1.MapaRiesgos'!$Y31=AW$5,$AC37&amp;" ","")</f>
        <v/>
      </c>
      <c r="AX37" s="85" t="str">
        <f>IF('1.MapaRiesgos'!$Y31=AX$5,$AC37&amp;" ","")</f>
        <v/>
      </c>
      <c r="AY37" s="85" t="str">
        <f>IF('1.MapaRiesgos'!$Y31=AY$5,$AC37&amp;" ","")</f>
        <v/>
      </c>
      <c r="AZ37" s="85" t="str">
        <f>IF('1.MapaRiesgos'!$Y31=AZ$5,$AC37&amp;" ","")</f>
        <v/>
      </c>
      <c r="BA37" s="85" t="str">
        <f>IF('1.MapaRiesgos'!$Y31=BA$5,$AC37&amp;" ","")</f>
        <v/>
      </c>
      <c r="BB37" s="85" t="str">
        <f>IF('1.MapaRiesgos'!$Y31=BB$5,$AC37&amp;" ","")</f>
        <v/>
      </c>
      <c r="BC37" s="86"/>
    </row>
    <row r="38" spans="1:55" x14ac:dyDescent="0.25">
      <c r="A38" s="77">
        <f t="shared" si="0"/>
        <v>198</v>
      </c>
      <c r="B38" s="81">
        <f>'1.MapaRiesgos'!B32</f>
        <v>0</v>
      </c>
      <c r="C38" s="80" t="str">
        <f>'1.MapaRiesgos'!C32&amp;"-i"</f>
        <v>-i</v>
      </c>
      <c r="D38" s="82" t="str">
        <f>IF('1.MapaRiesgos'!$Q32=D$5,$C38&amp;" ","")</f>
        <v/>
      </c>
      <c r="E38" s="82" t="str">
        <f>IF('1.MapaRiesgos'!$Q32=E$5,$C38&amp;" ","")</f>
        <v/>
      </c>
      <c r="F38" s="82" t="str">
        <f>IF('1.MapaRiesgos'!$Q32=F$5,$C38&amp;" ","")</f>
        <v/>
      </c>
      <c r="G38" s="83" t="str">
        <f>IF('1.MapaRiesgos'!$Q32=G$5,$C38&amp;" ","")</f>
        <v/>
      </c>
      <c r="H38" s="83" t="str">
        <f>IF('1.MapaRiesgos'!$Q32=H$5,$C38&amp;" ","")</f>
        <v/>
      </c>
      <c r="I38" s="83" t="str">
        <f>IF('1.MapaRiesgos'!$Q32=I$5,$C38&amp;" ","")</f>
        <v/>
      </c>
      <c r="J38" s="83" t="str">
        <f>IF('1.MapaRiesgos'!$Q32=J$5,$C38&amp;" ","")</f>
        <v/>
      </c>
      <c r="K38" s="83" t="str">
        <f>IF('1.MapaRiesgos'!$Q32=K$5,$C38&amp;" ","")</f>
        <v/>
      </c>
      <c r="L38" s="83" t="str">
        <f>IF('1.MapaRiesgos'!$Q32=L$5,$C38&amp;" ","")</f>
        <v/>
      </c>
      <c r="M38" s="83" t="str">
        <f>IF('1.MapaRiesgos'!$Q32=M$5,$C38&amp;" ","")</f>
        <v/>
      </c>
      <c r="N38" s="83" t="str">
        <f>IF('1.MapaRiesgos'!$Q32=N$5,$C38&amp;" ","")</f>
        <v/>
      </c>
      <c r="O38" s="84" t="str">
        <f>IF('1.MapaRiesgos'!$Q32=O$5,$C38&amp;" ","")</f>
        <v/>
      </c>
      <c r="P38" s="84" t="str">
        <f>IF('1.MapaRiesgos'!$Q32=P$5,$C38&amp;" ","")</f>
        <v/>
      </c>
      <c r="Q38" s="84" t="str">
        <f>IF('1.MapaRiesgos'!$Q32=Q$5,$C38&amp;" ","")</f>
        <v/>
      </c>
      <c r="R38" s="84" t="str">
        <f>IF('1.MapaRiesgos'!$Q32=R$5,$C38&amp;" ","")</f>
        <v/>
      </c>
      <c r="S38" s="84" t="str">
        <f>IF('1.MapaRiesgos'!$Q32=S$5,$C38&amp;" ","")</f>
        <v/>
      </c>
      <c r="T38" s="84" t="str">
        <f>IF('1.MapaRiesgos'!$Q32=T$5,$C38&amp;" ","")</f>
        <v/>
      </c>
      <c r="U38" s="84" t="str">
        <f>IF('1.MapaRiesgos'!$Q32=U$5,$C38&amp;" ","")</f>
        <v/>
      </c>
      <c r="V38" s="84" t="str">
        <f>IF('1.MapaRiesgos'!$Q32=V$5,$C38&amp;" ","")</f>
        <v/>
      </c>
      <c r="W38" s="84" t="str">
        <f>IF('1.MapaRiesgos'!$Q32=W$5,$C38&amp;" ","")</f>
        <v/>
      </c>
      <c r="X38" s="85" t="str">
        <f>IF('1.MapaRiesgos'!$Q32=X$5,$C38&amp;" ","")</f>
        <v/>
      </c>
      <c r="Y38" s="85" t="str">
        <f>IF('1.MapaRiesgos'!$Q32=Y$5,$C38&amp;" ","")</f>
        <v/>
      </c>
      <c r="Z38" s="85" t="str">
        <f>IF('1.MapaRiesgos'!$Q32=Z$5,$C38&amp;" ","")</f>
        <v/>
      </c>
      <c r="AA38" s="85" t="str">
        <f>IF('1.MapaRiesgos'!$Q32=AA$5,$C38&amp;" ","")</f>
        <v/>
      </c>
      <c r="AB38" s="85" t="str">
        <f>IF('1.MapaRiesgos'!$Q32=AB$5,$C38&amp;" ","")</f>
        <v/>
      </c>
      <c r="AC38" s="80" t="str">
        <f>'1.MapaRiesgos'!C32&amp;"-r"</f>
        <v>-r</v>
      </c>
      <c r="AD38" s="82" t="str">
        <f>IF('1.MapaRiesgos'!$Y32=AD$5,$AC38&amp;" ","")</f>
        <v/>
      </c>
      <c r="AE38" s="82" t="str">
        <f>IF('1.MapaRiesgos'!$Y32=AE$5,$AC38&amp;" ","")</f>
        <v/>
      </c>
      <c r="AF38" s="82" t="str">
        <f>IF('1.MapaRiesgos'!$Y32=AF$5,$AC38&amp;" ","")</f>
        <v/>
      </c>
      <c r="AG38" s="83" t="str">
        <f>IF('1.MapaRiesgos'!$Y32=AG$5,$AC38&amp;" ","")</f>
        <v/>
      </c>
      <c r="AH38" s="83" t="str">
        <f>IF('1.MapaRiesgos'!$Y32=AH$5,$AC38&amp;" ","")</f>
        <v/>
      </c>
      <c r="AI38" s="83" t="str">
        <f>IF('1.MapaRiesgos'!$Y32=AI$5,$AC38&amp;" ","")</f>
        <v/>
      </c>
      <c r="AJ38" s="83" t="str">
        <f>IF('1.MapaRiesgos'!$Y32=AJ$5,$AC38&amp;" ","")</f>
        <v/>
      </c>
      <c r="AK38" s="83" t="str">
        <f>IF('1.MapaRiesgos'!$Y32=AK$5,$AC38&amp;" ","")</f>
        <v/>
      </c>
      <c r="AL38" s="83" t="str">
        <f>IF('1.MapaRiesgos'!$Y32=AL$5,$AC38&amp;" ","")</f>
        <v/>
      </c>
      <c r="AM38" s="83" t="str">
        <f>IF('1.MapaRiesgos'!$Y32=AM$5,$AC38&amp;" ","")</f>
        <v/>
      </c>
      <c r="AN38" s="83" t="str">
        <f>IF('1.MapaRiesgos'!$Y32=AN$5,$AC38&amp;" ","")</f>
        <v/>
      </c>
      <c r="AO38" s="84" t="str">
        <f>IF('1.MapaRiesgos'!$Y32=AO$5,$AC38&amp;" ","")</f>
        <v/>
      </c>
      <c r="AP38" s="84" t="str">
        <f>IF('1.MapaRiesgos'!$Y32=AP$5,$AC38&amp;" ","")</f>
        <v/>
      </c>
      <c r="AQ38" s="84" t="str">
        <f>IF('1.MapaRiesgos'!$Y32=AQ$5,$AC38&amp;" ","")</f>
        <v/>
      </c>
      <c r="AR38" s="84" t="str">
        <f>IF('1.MapaRiesgos'!$Y32=AR$5,$AC38&amp;" ","")</f>
        <v/>
      </c>
      <c r="AS38" s="84" t="str">
        <f>IF('1.MapaRiesgos'!$Y32=AS$5,$AC38&amp;" ","")</f>
        <v/>
      </c>
      <c r="AT38" s="84" t="str">
        <f>IF('1.MapaRiesgos'!$Y32=AT$5,$AC38&amp;" ","")</f>
        <v/>
      </c>
      <c r="AU38" s="84" t="str">
        <f>IF('1.MapaRiesgos'!$Y32=AU$5,$AC38&amp;" ","")</f>
        <v/>
      </c>
      <c r="AV38" s="84" t="str">
        <f>IF('1.MapaRiesgos'!$Y32=AV$5,$AC38&amp;" ","")</f>
        <v/>
      </c>
      <c r="AW38" s="84" t="str">
        <f>IF('1.MapaRiesgos'!$Y32=AW$5,$AC38&amp;" ","")</f>
        <v/>
      </c>
      <c r="AX38" s="85" t="str">
        <f>IF('1.MapaRiesgos'!$Y32=AX$5,$AC38&amp;" ","")</f>
        <v/>
      </c>
      <c r="AY38" s="85" t="str">
        <f>IF('1.MapaRiesgos'!$Y32=AY$5,$AC38&amp;" ","")</f>
        <v/>
      </c>
      <c r="AZ38" s="85" t="str">
        <f>IF('1.MapaRiesgos'!$Y32=AZ$5,$AC38&amp;" ","")</f>
        <v/>
      </c>
      <c r="BA38" s="85" t="str">
        <f>IF('1.MapaRiesgos'!$Y32=BA$5,$AC38&amp;" ","")</f>
        <v/>
      </c>
      <c r="BB38" s="85" t="str">
        <f>IF('1.MapaRiesgos'!$Y32=BB$5,$AC38&amp;" ","")</f>
        <v/>
      </c>
      <c r="BC38" s="86"/>
    </row>
    <row r="39" spans="1:55" x14ac:dyDescent="0.25">
      <c r="A39" s="77">
        <f t="shared" si="0"/>
        <v>204</v>
      </c>
      <c r="B39" s="81">
        <f>'1.MapaRiesgos'!B33</f>
        <v>0</v>
      </c>
      <c r="C39" s="80" t="str">
        <f>'1.MapaRiesgos'!C33&amp;"-i"</f>
        <v>-i</v>
      </c>
      <c r="D39" s="82" t="str">
        <f>IF('1.MapaRiesgos'!$Q33=D$5,$C39&amp;" ","")</f>
        <v/>
      </c>
      <c r="E39" s="82" t="str">
        <f>IF('1.MapaRiesgos'!$Q33=E$5,$C39&amp;" ","")</f>
        <v/>
      </c>
      <c r="F39" s="82" t="str">
        <f>IF('1.MapaRiesgos'!$Q33=F$5,$C39&amp;" ","")</f>
        <v/>
      </c>
      <c r="G39" s="83" t="str">
        <f>IF('1.MapaRiesgos'!$Q33=G$5,$C39&amp;" ","")</f>
        <v/>
      </c>
      <c r="H39" s="83" t="str">
        <f>IF('1.MapaRiesgos'!$Q33=H$5,$C39&amp;" ","")</f>
        <v/>
      </c>
      <c r="I39" s="83" t="str">
        <f>IF('1.MapaRiesgos'!$Q33=I$5,$C39&amp;" ","")</f>
        <v/>
      </c>
      <c r="J39" s="83" t="str">
        <f>IF('1.MapaRiesgos'!$Q33=J$5,$C39&amp;" ","")</f>
        <v/>
      </c>
      <c r="K39" s="83" t="str">
        <f>IF('1.MapaRiesgos'!$Q33=K$5,$C39&amp;" ","")</f>
        <v/>
      </c>
      <c r="L39" s="83" t="str">
        <f>IF('1.MapaRiesgos'!$Q33=L$5,$C39&amp;" ","")</f>
        <v/>
      </c>
      <c r="M39" s="83" t="str">
        <f>IF('1.MapaRiesgos'!$Q33=M$5,$C39&amp;" ","")</f>
        <v/>
      </c>
      <c r="N39" s="83" t="str">
        <f>IF('1.MapaRiesgos'!$Q33=N$5,$C39&amp;" ","")</f>
        <v/>
      </c>
      <c r="O39" s="84" t="str">
        <f>IF('1.MapaRiesgos'!$Q33=O$5,$C39&amp;" ","")</f>
        <v/>
      </c>
      <c r="P39" s="84" t="str">
        <f>IF('1.MapaRiesgos'!$Q33=P$5,$C39&amp;" ","")</f>
        <v/>
      </c>
      <c r="Q39" s="84" t="str">
        <f>IF('1.MapaRiesgos'!$Q33=Q$5,$C39&amp;" ","")</f>
        <v/>
      </c>
      <c r="R39" s="84" t="str">
        <f>IF('1.MapaRiesgos'!$Q33=R$5,$C39&amp;" ","")</f>
        <v/>
      </c>
      <c r="S39" s="84" t="str">
        <f>IF('1.MapaRiesgos'!$Q33=S$5,$C39&amp;" ","")</f>
        <v/>
      </c>
      <c r="T39" s="84" t="str">
        <f>IF('1.MapaRiesgos'!$Q33=T$5,$C39&amp;" ","")</f>
        <v/>
      </c>
      <c r="U39" s="84" t="str">
        <f>IF('1.MapaRiesgos'!$Q33=U$5,$C39&amp;" ","")</f>
        <v/>
      </c>
      <c r="V39" s="84" t="str">
        <f>IF('1.MapaRiesgos'!$Q33=V$5,$C39&amp;" ","")</f>
        <v/>
      </c>
      <c r="W39" s="84" t="str">
        <f>IF('1.MapaRiesgos'!$Q33=W$5,$C39&amp;" ","")</f>
        <v/>
      </c>
      <c r="X39" s="85" t="str">
        <f>IF('1.MapaRiesgos'!$Q33=X$5,$C39&amp;" ","")</f>
        <v/>
      </c>
      <c r="Y39" s="85" t="str">
        <f>IF('1.MapaRiesgos'!$Q33=Y$5,$C39&amp;" ","")</f>
        <v/>
      </c>
      <c r="Z39" s="85" t="str">
        <f>IF('1.MapaRiesgos'!$Q33=Z$5,$C39&amp;" ","")</f>
        <v/>
      </c>
      <c r="AA39" s="85" t="str">
        <f>IF('1.MapaRiesgos'!$Q33=AA$5,$C39&amp;" ","")</f>
        <v/>
      </c>
      <c r="AB39" s="85" t="str">
        <f>IF('1.MapaRiesgos'!$Q33=AB$5,$C39&amp;" ","")</f>
        <v/>
      </c>
      <c r="AC39" s="80" t="str">
        <f>'1.MapaRiesgos'!C33&amp;"-r"</f>
        <v>-r</v>
      </c>
      <c r="AD39" s="82" t="str">
        <f>IF('1.MapaRiesgos'!$Y33=AD$5,$AC39&amp;" ","")</f>
        <v/>
      </c>
      <c r="AE39" s="82" t="str">
        <f>IF('1.MapaRiesgos'!$Y33=AE$5,$AC39&amp;" ","")</f>
        <v/>
      </c>
      <c r="AF39" s="82" t="str">
        <f>IF('1.MapaRiesgos'!$Y33=AF$5,$AC39&amp;" ","")</f>
        <v/>
      </c>
      <c r="AG39" s="83" t="str">
        <f>IF('1.MapaRiesgos'!$Y33=AG$5,$AC39&amp;" ","")</f>
        <v/>
      </c>
      <c r="AH39" s="83" t="str">
        <f>IF('1.MapaRiesgos'!$Y33=AH$5,$AC39&amp;" ","")</f>
        <v/>
      </c>
      <c r="AI39" s="83" t="str">
        <f>IF('1.MapaRiesgos'!$Y33=AI$5,$AC39&amp;" ","")</f>
        <v/>
      </c>
      <c r="AJ39" s="83" t="str">
        <f>IF('1.MapaRiesgos'!$Y33=AJ$5,$AC39&amp;" ","")</f>
        <v/>
      </c>
      <c r="AK39" s="83" t="str">
        <f>IF('1.MapaRiesgos'!$Y33=AK$5,$AC39&amp;" ","")</f>
        <v/>
      </c>
      <c r="AL39" s="83" t="str">
        <f>IF('1.MapaRiesgos'!$Y33=AL$5,$AC39&amp;" ","")</f>
        <v/>
      </c>
      <c r="AM39" s="83" t="str">
        <f>IF('1.MapaRiesgos'!$Y33=AM$5,$AC39&amp;" ","")</f>
        <v/>
      </c>
      <c r="AN39" s="83" t="str">
        <f>IF('1.MapaRiesgos'!$Y33=AN$5,$AC39&amp;" ","")</f>
        <v/>
      </c>
      <c r="AO39" s="84" t="str">
        <f>IF('1.MapaRiesgos'!$Y33=AO$5,$AC39&amp;" ","")</f>
        <v/>
      </c>
      <c r="AP39" s="84" t="str">
        <f>IF('1.MapaRiesgos'!$Y33=AP$5,$AC39&amp;" ","")</f>
        <v/>
      </c>
      <c r="AQ39" s="84" t="str">
        <f>IF('1.MapaRiesgos'!$Y33=AQ$5,$AC39&amp;" ","")</f>
        <v/>
      </c>
      <c r="AR39" s="84" t="str">
        <f>IF('1.MapaRiesgos'!$Y33=AR$5,$AC39&amp;" ","")</f>
        <v/>
      </c>
      <c r="AS39" s="84" t="str">
        <f>IF('1.MapaRiesgos'!$Y33=AS$5,$AC39&amp;" ","")</f>
        <v/>
      </c>
      <c r="AT39" s="84" t="str">
        <f>IF('1.MapaRiesgos'!$Y33=AT$5,$AC39&amp;" ","")</f>
        <v/>
      </c>
      <c r="AU39" s="84" t="str">
        <f>IF('1.MapaRiesgos'!$Y33=AU$5,$AC39&amp;" ","")</f>
        <v/>
      </c>
      <c r="AV39" s="84" t="str">
        <f>IF('1.MapaRiesgos'!$Y33=AV$5,$AC39&amp;" ","")</f>
        <v/>
      </c>
      <c r="AW39" s="84" t="str">
        <f>IF('1.MapaRiesgos'!$Y33=AW$5,$AC39&amp;" ","")</f>
        <v/>
      </c>
      <c r="AX39" s="85" t="str">
        <f>IF('1.MapaRiesgos'!$Y33=AX$5,$AC39&amp;" ","")</f>
        <v/>
      </c>
      <c r="AY39" s="85" t="str">
        <f>IF('1.MapaRiesgos'!$Y33=AY$5,$AC39&amp;" ","")</f>
        <v/>
      </c>
      <c r="AZ39" s="85" t="str">
        <f>IF('1.MapaRiesgos'!$Y33=AZ$5,$AC39&amp;" ","")</f>
        <v/>
      </c>
      <c r="BA39" s="85" t="str">
        <f>IF('1.MapaRiesgos'!$Y33=BA$5,$AC39&amp;" ","")</f>
        <v/>
      </c>
      <c r="BB39" s="85" t="str">
        <f>IF('1.MapaRiesgos'!$Y33=BB$5,$AC39&amp;" ","")</f>
        <v/>
      </c>
      <c r="BC39" s="86"/>
    </row>
    <row r="40" spans="1:55" x14ac:dyDescent="0.25">
      <c r="A40" s="77">
        <f t="shared" si="0"/>
        <v>210</v>
      </c>
      <c r="B40" s="81">
        <f>'1.MapaRiesgos'!B34</f>
        <v>0</v>
      </c>
      <c r="C40" s="80" t="str">
        <f>'1.MapaRiesgos'!C34&amp;"-i"</f>
        <v>-i</v>
      </c>
      <c r="D40" s="82" t="str">
        <f>IF('1.MapaRiesgos'!$Q34=D$5,$C40&amp;" ","")</f>
        <v/>
      </c>
      <c r="E40" s="82" t="str">
        <f>IF('1.MapaRiesgos'!$Q34=E$5,$C40&amp;" ","")</f>
        <v/>
      </c>
      <c r="F40" s="82" t="str">
        <f>IF('1.MapaRiesgos'!$Q34=F$5,$C40&amp;" ","")</f>
        <v/>
      </c>
      <c r="G40" s="83" t="str">
        <f>IF('1.MapaRiesgos'!$Q34=G$5,$C40&amp;" ","")</f>
        <v/>
      </c>
      <c r="H40" s="83" t="str">
        <f>IF('1.MapaRiesgos'!$Q34=H$5,$C40&amp;" ","")</f>
        <v/>
      </c>
      <c r="I40" s="83" t="str">
        <f>IF('1.MapaRiesgos'!$Q34=I$5,$C40&amp;" ","")</f>
        <v/>
      </c>
      <c r="J40" s="83" t="str">
        <f>IF('1.MapaRiesgos'!$Q34=J$5,$C40&amp;" ","")</f>
        <v/>
      </c>
      <c r="K40" s="83" t="str">
        <f>IF('1.MapaRiesgos'!$Q34=K$5,$C40&amp;" ","")</f>
        <v/>
      </c>
      <c r="L40" s="83" t="str">
        <f>IF('1.MapaRiesgos'!$Q34=L$5,$C40&amp;" ","")</f>
        <v/>
      </c>
      <c r="M40" s="83" t="str">
        <f>IF('1.MapaRiesgos'!$Q34=M$5,$C40&amp;" ","")</f>
        <v/>
      </c>
      <c r="N40" s="83" t="str">
        <f>IF('1.MapaRiesgos'!$Q34=N$5,$C40&amp;" ","")</f>
        <v/>
      </c>
      <c r="O40" s="84" t="str">
        <f>IF('1.MapaRiesgos'!$Q34=O$5,$C40&amp;" ","")</f>
        <v/>
      </c>
      <c r="P40" s="84" t="str">
        <f>IF('1.MapaRiesgos'!$Q34=P$5,$C40&amp;" ","")</f>
        <v/>
      </c>
      <c r="Q40" s="84" t="str">
        <f>IF('1.MapaRiesgos'!$Q34=Q$5,$C40&amp;" ","")</f>
        <v/>
      </c>
      <c r="R40" s="84" t="str">
        <f>IF('1.MapaRiesgos'!$Q34=R$5,$C40&amp;" ","")</f>
        <v/>
      </c>
      <c r="S40" s="84" t="str">
        <f>IF('1.MapaRiesgos'!$Q34=S$5,$C40&amp;" ","")</f>
        <v/>
      </c>
      <c r="T40" s="84" t="str">
        <f>IF('1.MapaRiesgos'!$Q34=T$5,$C40&amp;" ","")</f>
        <v/>
      </c>
      <c r="U40" s="84" t="str">
        <f>IF('1.MapaRiesgos'!$Q34=U$5,$C40&amp;" ","")</f>
        <v/>
      </c>
      <c r="V40" s="84" t="str">
        <f>IF('1.MapaRiesgos'!$Q34=V$5,$C40&amp;" ","")</f>
        <v/>
      </c>
      <c r="W40" s="84" t="str">
        <f>IF('1.MapaRiesgos'!$Q34=W$5,$C40&amp;" ","")</f>
        <v/>
      </c>
      <c r="X40" s="85" t="str">
        <f>IF('1.MapaRiesgos'!$Q34=X$5,$C40&amp;" ","")</f>
        <v/>
      </c>
      <c r="Y40" s="85" t="str">
        <f>IF('1.MapaRiesgos'!$Q34=Y$5,$C40&amp;" ","")</f>
        <v/>
      </c>
      <c r="Z40" s="85" t="str">
        <f>IF('1.MapaRiesgos'!$Q34=Z$5,$C40&amp;" ","")</f>
        <v/>
      </c>
      <c r="AA40" s="85" t="str">
        <f>IF('1.MapaRiesgos'!$Q34=AA$5,$C40&amp;" ","")</f>
        <v/>
      </c>
      <c r="AB40" s="85" t="str">
        <f>IF('1.MapaRiesgos'!$Q34=AB$5,$C40&amp;" ","")</f>
        <v/>
      </c>
      <c r="AC40" s="80" t="str">
        <f>'1.MapaRiesgos'!C34&amp;"-r"</f>
        <v>-r</v>
      </c>
      <c r="AD40" s="82" t="str">
        <f>IF('1.MapaRiesgos'!$Y34=AD$5,$AC40&amp;" ","")</f>
        <v/>
      </c>
      <c r="AE40" s="82" t="str">
        <f>IF('1.MapaRiesgos'!$Y34=AE$5,$AC40&amp;" ","")</f>
        <v/>
      </c>
      <c r="AF40" s="82" t="str">
        <f>IF('1.MapaRiesgos'!$Y34=AF$5,$AC40&amp;" ","")</f>
        <v/>
      </c>
      <c r="AG40" s="83" t="str">
        <f>IF('1.MapaRiesgos'!$Y34=AG$5,$AC40&amp;" ","")</f>
        <v/>
      </c>
      <c r="AH40" s="83" t="str">
        <f>IF('1.MapaRiesgos'!$Y34=AH$5,$AC40&amp;" ","")</f>
        <v/>
      </c>
      <c r="AI40" s="83" t="str">
        <f>IF('1.MapaRiesgos'!$Y34=AI$5,$AC40&amp;" ","")</f>
        <v/>
      </c>
      <c r="AJ40" s="83" t="str">
        <f>IF('1.MapaRiesgos'!$Y34=AJ$5,$AC40&amp;" ","")</f>
        <v/>
      </c>
      <c r="AK40" s="83" t="str">
        <f>IF('1.MapaRiesgos'!$Y34=AK$5,$AC40&amp;" ","")</f>
        <v/>
      </c>
      <c r="AL40" s="83" t="str">
        <f>IF('1.MapaRiesgos'!$Y34=AL$5,$AC40&amp;" ","")</f>
        <v/>
      </c>
      <c r="AM40" s="83" t="str">
        <f>IF('1.MapaRiesgos'!$Y34=AM$5,$AC40&amp;" ","")</f>
        <v/>
      </c>
      <c r="AN40" s="83" t="str">
        <f>IF('1.MapaRiesgos'!$Y34=AN$5,$AC40&amp;" ","")</f>
        <v/>
      </c>
      <c r="AO40" s="84" t="str">
        <f>IF('1.MapaRiesgos'!$Y34=AO$5,$AC40&amp;" ","")</f>
        <v/>
      </c>
      <c r="AP40" s="84" t="str">
        <f>IF('1.MapaRiesgos'!$Y34=AP$5,$AC40&amp;" ","")</f>
        <v/>
      </c>
      <c r="AQ40" s="84" t="str">
        <f>IF('1.MapaRiesgos'!$Y34=AQ$5,$AC40&amp;" ","")</f>
        <v/>
      </c>
      <c r="AR40" s="84" t="str">
        <f>IF('1.MapaRiesgos'!$Y34=AR$5,$AC40&amp;" ","")</f>
        <v/>
      </c>
      <c r="AS40" s="84" t="str">
        <f>IF('1.MapaRiesgos'!$Y34=AS$5,$AC40&amp;" ","")</f>
        <v/>
      </c>
      <c r="AT40" s="84" t="str">
        <f>IF('1.MapaRiesgos'!$Y34=AT$5,$AC40&amp;" ","")</f>
        <v/>
      </c>
      <c r="AU40" s="84" t="str">
        <f>IF('1.MapaRiesgos'!$Y34=AU$5,$AC40&amp;" ","")</f>
        <v/>
      </c>
      <c r="AV40" s="84" t="str">
        <f>IF('1.MapaRiesgos'!$Y34=AV$5,$AC40&amp;" ","")</f>
        <v/>
      </c>
      <c r="AW40" s="84" t="str">
        <f>IF('1.MapaRiesgos'!$Y34=AW$5,$AC40&amp;" ","")</f>
        <v/>
      </c>
      <c r="AX40" s="85" t="str">
        <f>IF('1.MapaRiesgos'!$Y34=AX$5,$AC40&amp;" ","")</f>
        <v/>
      </c>
      <c r="AY40" s="85" t="str">
        <f>IF('1.MapaRiesgos'!$Y34=AY$5,$AC40&amp;" ","")</f>
        <v/>
      </c>
      <c r="AZ40" s="85" t="str">
        <f>IF('1.MapaRiesgos'!$Y34=AZ$5,$AC40&amp;" ","")</f>
        <v/>
      </c>
      <c r="BA40" s="85" t="str">
        <f>IF('1.MapaRiesgos'!$Y34=BA$5,$AC40&amp;" ","")</f>
        <v/>
      </c>
      <c r="BB40" s="85" t="str">
        <f>IF('1.MapaRiesgos'!$Y34=BB$5,$AC40&amp;" ","")</f>
        <v/>
      </c>
      <c r="BC40" s="86"/>
    </row>
    <row r="41" spans="1:55" x14ac:dyDescent="0.25">
      <c r="A41" s="77">
        <f t="shared" si="0"/>
        <v>216</v>
      </c>
      <c r="B41" s="81">
        <f>'1.MapaRiesgos'!B35</f>
        <v>0</v>
      </c>
      <c r="C41" s="80" t="str">
        <f>'1.MapaRiesgos'!C35&amp;"-i"</f>
        <v>-i</v>
      </c>
      <c r="D41" s="82" t="str">
        <f>IF('1.MapaRiesgos'!$Q35=D$5,$C41&amp;" ","")</f>
        <v/>
      </c>
      <c r="E41" s="82" t="str">
        <f>IF('1.MapaRiesgos'!$Q35=E$5,$C41&amp;" ","")</f>
        <v/>
      </c>
      <c r="F41" s="82" t="str">
        <f>IF('1.MapaRiesgos'!$Q35=F$5,$C41&amp;" ","")</f>
        <v/>
      </c>
      <c r="G41" s="83" t="str">
        <f>IF('1.MapaRiesgos'!$Q35=G$5,$C41&amp;" ","")</f>
        <v/>
      </c>
      <c r="H41" s="83" t="str">
        <f>IF('1.MapaRiesgos'!$Q35=H$5,$C41&amp;" ","")</f>
        <v/>
      </c>
      <c r="I41" s="83" t="str">
        <f>IF('1.MapaRiesgos'!$Q35=I$5,$C41&amp;" ","")</f>
        <v/>
      </c>
      <c r="J41" s="83" t="str">
        <f>IF('1.MapaRiesgos'!$Q35=J$5,$C41&amp;" ","")</f>
        <v/>
      </c>
      <c r="K41" s="83" t="str">
        <f>IF('1.MapaRiesgos'!$Q35=K$5,$C41&amp;" ","")</f>
        <v/>
      </c>
      <c r="L41" s="83" t="str">
        <f>IF('1.MapaRiesgos'!$Q35=L$5,$C41&amp;" ","")</f>
        <v/>
      </c>
      <c r="M41" s="83" t="str">
        <f>IF('1.MapaRiesgos'!$Q35=M$5,$C41&amp;" ","")</f>
        <v/>
      </c>
      <c r="N41" s="83" t="str">
        <f>IF('1.MapaRiesgos'!$Q35=N$5,$C41&amp;" ","")</f>
        <v/>
      </c>
      <c r="O41" s="84" t="str">
        <f>IF('1.MapaRiesgos'!$Q35=O$5,$C41&amp;" ","")</f>
        <v/>
      </c>
      <c r="P41" s="84" t="str">
        <f>IF('1.MapaRiesgos'!$Q35=P$5,$C41&amp;" ","")</f>
        <v/>
      </c>
      <c r="Q41" s="84" t="str">
        <f>IF('1.MapaRiesgos'!$Q35=Q$5,$C41&amp;" ","")</f>
        <v/>
      </c>
      <c r="R41" s="84" t="str">
        <f>IF('1.MapaRiesgos'!$Q35=R$5,$C41&amp;" ","")</f>
        <v/>
      </c>
      <c r="S41" s="84" t="str">
        <f>IF('1.MapaRiesgos'!$Q35=S$5,$C41&amp;" ","")</f>
        <v/>
      </c>
      <c r="T41" s="84" t="str">
        <f>IF('1.MapaRiesgos'!$Q35=T$5,$C41&amp;" ","")</f>
        <v/>
      </c>
      <c r="U41" s="84" t="str">
        <f>IF('1.MapaRiesgos'!$Q35=U$5,$C41&amp;" ","")</f>
        <v/>
      </c>
      <c r="V41" s="84" t="str">
        <f>IF('1.MapaRiesgos'!$Q35=V$5,$C41&amp;" ","")</f>
        <v/>
      </c>
      <c r="W41" s="84" t="str">
        <f>IF('1.MapaRiesgos'!$Q35=W$5,$C41&amp;" ","")</f>
        <v/>
      </c>
      <c r="X41" s="85" t="str">
        <f>IF('1.MapaRiesgos'!$Q35=X$5,$C41&amp;" ","")</f>
        <v/>
      </c>
      <c r="Y41" s="85" t="str">
        <f>IF('1.MapaRiesgos'!$Q35=Y$5,$C41&amp;" ","")</f>
        <v/>
      </c>
      <c r="Z41" s="85" t="str">
        <f>IF('1.MapaRiesgos'!$Q35=Z$5,$C41&amp;" ","")</f>
        <v/>
      </c>
      <c r="AA41" s="85" t="str">
        <f>IF('1.MapaRiesgos'!$Q35=AA$5,$C41&amp;" ","")</f>
        <v/>
      </c>
      <c r="AB41" s="85" t="str">
        <f>IF('1.MapaRiesgos'!$Q35=AB$5,$C41&amp;" ","")</f>
        <v/>
      </c>
      <c r="AC41" s="80" t="str">
        <f>'1.MapaRiesgos'!C35&amp;"-r"</f>
        <v>-r</v>
      </c>
      <c r="AD41" s="82" t="str">
        <f>IF('1.MapaRiesgos'!$Y35=AD$5,$AC41&amp;" ","")</f>
        <v/>
      </c>
      <c r="AE41" s="82" t="str">
        <f>IF('1.MapaRiesgos'!$Y35=AE$5,$AC41&amp;" ","")</f>
        <v/>
      </c>
      <c r="AF41" s="82" t="str">
        <f>IF('1.MapaRiesgos'!$Y35=AF$5,$AC41&amp;" ","")</f>
        <v/>
      </c>
      <c r="AG41" s="83" t="str">
        <f>IF('1.MapaRiesgos'!$Y35=AG$5,$AC41&amp;" ","")</f>
        <v/>
      </c>
      <c r="AH41" s="83" t="str">
        <f>IF('1.MapaRiesgos'!$Y35=AH$5,$AC41&amp;" ","")</f>
        <v/>
      </c>
      <c r="AI41" s="83" t="str">
        <f>IF('1.MapaRiesgos'!$Y35=AI$5,$AC41&amp;" ","")</f>
        <v/>
      </c>
      <c r="AJ41" s="83" t="str">
        <f>IF('1.MapaRiesgos'!$Y35=AJ$5,$AC41&amp;" ","")</f>
        <v/>
      </c>
      <c r="AK41" s="83" t="str">
        <f>IF('1.MapaRiesgos'!$Y35=AK$5,$AC41&amp;" ","")</f>
        <v/>
      </c>
      <c r="AL41" s="83" t="str">
        <f>IF('1.MapaRiesgos'!$Y35=AL$5,$AC41&amp;" ","")</f>
        <v/>
      </c>
      <c r="AM41" s="83" t="str">
        <f>IF('1.MapaRiesgos'!$Y35=AM$5,$AC41&amp;" ","")</f>
        <v/>
      </c>
      <c r="AN41" s="83" t="str">
        <f>IF('1.MapaRiesgos'!$Y35=AN$5,$AC41&amp;" ","")</f>
        <v/>
      </c>
      <c r="AO41" s="84" t="str">
        <f>IF('1.MapaRiesgos'!$Y35=AO$5,$AC41&amp;" ","")</f>
        <v/>
      </c>
      <c r="AP41" s="84" t="str">
        <f>IF('1.MapaRiesgos'!$Y35=AP$5,$AC41&amp;" ","")</f>
        <v/>
      </c>
      <c r="AQ41" s="84" t="str">
        <f>IF('1.MapaRiesgos'!$Y35=AQ$5,$AC41&amp;" ","")</f>
        <v/>
      </c>
      <c r="AR41" s="84" t="str">
        <f>IF('1.MapaRiesgos'!$Y35=AR$5,$AC41&amp;" ","")</f>
        <v/>
      </c>
      <c r="AS41" s="84" t="str">
        <f>IF('1.MapaRiesgos'!$Y35=AS$5,$AC41&amp;" ","")</f>
        <v/>
      </c>
      <c r="AT41" s="84" t="str">
        <f>IF('1.MapaRiesgos'!$Y35=AT$5,$AC41&amp;" ","")</f>
        <v/>
      </c>
      <c r="AU41" s="84" t="str">
        <f>IF('1.MapaRiesgos'!$Y35=AU$5,$AC41&amp;" ","")</f>
        <v/>
      </c>
      <c r="AV41" s="84" t="str">
        <f>IF('1.MapaRiesgos'!$Y35=AV$5,$AC41&amp;" ","")</f>
        <v/>
      </c>
      <c r="AW41" s="84" t="str">
        <f>IF('1.MapaRiesgos'!$Y35=AW$5,$AC41&amp;" ","")</f>
        <v/>
      </c>
      <c r="AX41" s="85" t="str">
        <f>IF('1.MapaRiesgos'!$Y35=AX$5,$AC41&amp;" ","")</f>
        <v/>
      </c>
      <c r="AY41" s="85" t="str">
        <f>IF('1.MapaRiesgos'!$Y35=AY$5,$AC41&amp;" ","")</f>
        <v/>
      </c>
      <c r="AZ41" s="85" t="str">
        <f>IF('1.MapaRiesgos'!$Y35=AZ$5,$AC41&amp;" ","")</f>
        <v/>
      </c>
      <c r="BA41" s="85" t="str">
        <f>IF('1.MapaRiesgos'!$Y35=BA$5,$AC41&amp;" ","")</f>
        <v/>
      </c>
      <c r="BB41" s="85" t="str">
        <f>IF('1.MapaRiesgos'!$Y35=BB$5,$AC41&amp;" ","")</f>
        <v/>
      </c>
      <c r="BC41" s="86"/>
    </row>
    <row r="42" spans="1:55" x14ac:dyDescent="0.25">
      <c r="A42" s="77">
        <f t="shared" si="0"/>
        <v>222</v>
      </c>
      <c r="B42" s="81">
        <f>'1.MapaRiesgos'!B36</f>
        <v>0</v>
      </c>
      <c r="C42" s="80" t="str">
        <f>'1.MapaRiesgos'!C36&amp;"-i"</f>
        <v>-i</v>
      </c>
      <c r="D42" s="82" t="str">
        <f>IF('1.MapaRiesgos'!$Q36=D$5,$C42&amp;" ","")</f>
        <v/>
      </c>
      <c r="E42" s="82" t="str">
        <f>IF('1.MapaRiesgos'!$Q36=E$5,$C42&amp;" ","")</f>
        <v/>
      </c>
      <c r="F42" s="82" t="str">
        <f>IF('1.MapaRiesgos'!$Q36=F$5,$C42&amp;" ","")</f>
        <v/>
      </c>
      <c r="G42" s="83" t="str">
        <f>IF('1.MapaRiesgos'!$Q36=G$5,$C42&amp;" ","")</f>
        <v/>
      </c>
      <c r="H42" s="83" t="str">
        <f>IF('1.MapaRiesgos'!$Q36=H$5,$C42&amp;" ","")</f>
        <v/>
      </c>
      <c r="I42" s="83" t="str">
        <f>IF('1.MapaRiesgos'!$Q36=I$5,$C42&amp;" ","")</f>
        <v/>
      </c>
      <c r="J42" s="83" t="str">
        <f>IF('1.MapaRiesgos'!$Q36=J$5,$C42&amp;" ","")</f>
        <v/>
      </c>
      <c r="K42" s="83" t="str">
        <f>IF('1.MapaRiesgos'!$Q36=K$5,$C42&amp;" ","")</f>
        <v/>
      </c>
      <c r="L42" s="83" t="str">
        <f>IF('1.MapaRiesgos'!$Q36=L$5,$C42&amp;" ","")</f>
        <v/>
      </c>
      <c r="M42" s="83" t="str">
        <f>IF('1.MapaRiesgos'!$Q36=M$5,$C42&amp;" ","")</f>
        <v/>
      </c>
      <c r="N42" s="83" t="str">
        <f>IF('1.MapaRiesgos'!$Q36=N$5,$C42&amp;" ","")</f>
        <v/>
      </c>
      <c r="O42" s="84" t="str">
        <f>IF('1.MapaRiesgos'!$Q36=O$5,$C42&amp;" ","")</f>
        <v/>
      </c>
      <c r="P42" s="84" t="str">
        <f>IF('1.MapaRiesgos'!$Q36=P$5,$C42&amp;" ","")</f>
        <v/>
      </c>
      <c r="Q42" s="84" t="str">
        <f>IF('1.MapaRiesgos'!$Q36=Q$5,$C42&amp;" ","")</f>
        <v/>
      </c>
      <c r="R42" s="84" t="str">
        <f>IF('1.MapaRiesgos'!$Q36=R$5,$C42&amp;" ","")</f>
        <v/>
      </c>
      <c r="S42" s="84" t="str">
        <f>IF('1.MapaRiesgos'!$Q36=S$5,$C42&amp;" ","")</f>
        <v/>
      </c>
      <c r="T42" s="84" t="str">
        <f>IF('1.MapaRiesgos'!$Q36=T$5,$C42&amp;" ","")</f>
        <v/>
      </c>
      <c r="U42" s="84" t="str">
        <f>IF('1.MapaRiesgos'!$Q36=U$5,$C42&amp;" ","")</f>
        <v/>
      </c>
      <c r="V42" s="84" t="str">
        <f>IF('1.MapaRiesgos'!$Q36=V$5,$C42&amp;" ","")</f>
        <v/>
      </c>
      <c r="W42" s="84" t="str">
        <f>IF('1.MapaRiesgos'!$Q36=W$5,$C42&amp;" ","")</f>
        <v/>
      </c>
      <c r="X42" s="85" t="str">
        <f>IF('1.MapaRiesgos'!$Q36=X$5,$C42&amp;" ","")</f>
        <v/>
      </c>
      <c r="Y42" s="85" t="str">
        <f>IF('1.MapaRiesgos'!$Q36=Y$5,$C42&amp;" ","")</f>
        <v/>
      </c>
      <c r="Z42" s="85" t="str">
        <f>IF('1.MapaRiesgos'!$Q36=Z$5,$C42&amp;" ","")</f>
        <v/>
      </c>
      <c r="AA42" s="85" t="str">
        <f>IF('1.MapaRiesgos'!$Q36=AA$5,$C42&amp;" ","")</f>
        <v/>
      </c>
      <c r="AB42" s="85" t="str">
        <f>IF('1.MapaRiesgos'!$Q36=AB$5,$C42&amp;" ","")</f>
        <v/>
      </c>
      <c r="AC42" s="80" t="str">
        <f>'1.MapaRiesgos'!C36&amp;"-r"</f>
        <v>-r</v>
      </c>
      <c r="AD42" s="82" t="str">
        <f>IF('1.MapaRiesgos'!$Y36=AD$5,$AC42&amp;" ","")</f>
        <v/>
      </c>
      <c r="AE42" s="82" t="str">
        <f>IF('1.MapaRiesgos'!$Y36=AE$5,$AC42&amp;" ","")</f>
        <v/>
      </c>
      <c r="AF42" s="82" t="str">
        <f>IF('1.MapaRiesgos'!$Y36=AF$5,$AC42&amp;" ","")</f>
        <v/>
      </c>
      <c r="AG42" s="83" t="str">
        <f>IF('1.MapaRiesgos'!$Y36=AG$5,$AC42&amp;" ","")</f>
        <v/>
      </c>
      <c r="AH42" s="83" t="str">
        <f>IF('1.MapaRiesgos'!$Y36=AH$5,$AC42&amp;" ","")</f>
        <v/>
      </c>
      <c r="AI42" s="83" t="str">
        <f>IF('1.MapaRiesgos'!$Y36=AI$5,$AC42&amp;" ","")</f>
        <v/>
      </c>
      <c r="AJ42" s="83" t="str">
        <f>IF('1.MapaRiesgos'!$Y36=AJ$5,$AC42&amp;" ","")</f>
        <v/>
      </c>
      <c r="AK42" s="83" t="str">
        <f>IF('1.MapaRiesgos'!$Y36=AK$5,$AC42&amp;" ","")</f>
        <v/>
      </c>
      <c r="AL42" s="83" t="str">
        <f>IF('1.MapaRiesgos'!$Y36=AL$5,$AC42&amp;" ","")</f>
        <v/>
      </c>
      <c r="AM42" s="83" t="str">
        <f>IF('1.MapaRiesgos'!$Y36=AM$5,$AC42&amp;" ","")</f>
        <v/>
      </c>
      <c r="AN42" s="83" t="str">
        <f>IF('1.MapaRiesgos'!$Y36=AN$5,$AC42&amp;" ","")</f>
        <v/>
      </c>
      <c r="AO42" s="84" t="str">
        <f>IF('1.MapaRiesgos'!$Y36=AO$5,$AC42&amp;" ","")</f>
        <v/>
      </c>
      <c r="AP42" s="84" t="str">
        <f>IF('1.MapaRiesgos'!$Y36=AP$5,$AC42&amp;" ","")</f>
        <v/>
      </c>
      <c r="AQ42" s="84" t="str">
        <f>IF('1.MapaRiesgos'!$Y36=AQ$5,$AC42&amp;" ","")</f>
        <v/>
      </c>
      <c r="AR42" s="84" t="str">
        <f>IF('1.MapaRiesgos'!$Y36=AR$5,$AC42&amp;" ","")</f>
        <v/>
      </c>
      <c r="AS42" s="84" t="str">
        <f>IF('1.MapaRiesgos'!$Y36=AS$5,$AC42&amp;" ","")</f>
        <v/>
      </c>
      <c r="AT42" s="84" t="str">
        <f>IF('1.MapaRiesgos'!$Y36=AT$5,$AC42&amp;" ","")</f>
        <v/>
      </c>
      <c r="AU42" s="84" t="str">
        <f>IF('1.MapaRiesgos'!$Y36=AU$5,$AC42&amp;" ","")</f>
        <v/>
      </c>
      <c r="AV42" s="84" t="str">
        <f>IF('1.MapaRiesgos'!$Y36=AV$5,$AC42&amp;" ","")</f>
        <v/>
      </c>
      <c r="AW42" s="84" t="str">
        <f>IF('1.MapaRiesgos'!$Y36=AW$5,$AC42&amp;" ","")</f>
        <v/>
      </c>
      <c r="AX42" s="85" t="str">
        <f>IF('1.MapaRiesgos'!$Y36=AX$5,$AC42&amp;" ","")</f>
        <v/>
      </c>
      <c r="AY42" s="85" t="str">
        <f>IF('1.MapaRiesgos'!$Y36=AY$5,$AC42&amp;" ","")</f>
        <v/>
      </c>
      <c r="AZ42" s="85" t="str">
        <f>IF('1.MapaRiesgos'!$Y36=AZ$5,$AC42&amp;" ","")</f>
        <v/>
      </c>
      <c r="BA42" s="85" t="str">
        <f>IF('1.MapaRiesgos'!$Y36=BA$5,$AC42&amp;" ","")</f>
        <v/>
      </c>
      <c r="BB42" s="85" t="str">
        <f>IF('1.MapaRiesgos'!$Y36=BB$5,$AC42&amp;" ","")</f>
        <v/>
      </c>
      <c r="BC42" s="86"/>
    </row>
    <row r="43" spans="1:55" x14ac:dyDescent="0.25">
      <c r="A43" s="77">
        <f t="shared" si="0"/>
        <v>228</v>
      </c>
      <c r="B43" s="81">
        <f>'1.MapaRiesgos'!B37</f>
        <v>0</v>
      </c>
      <c r="C43" s="80" t="str">
        <f>'1.MapaRiesgos'!C37&amp;"-i"</f>
        <v>-i</v>
      </c>
      <c r="D43" s="82" t="str">
        <f>IF('1.MapaRiesgos'!$Q37=D$5,$C43&amp;" ","")</f>
        <v/>
      </c>
      <c r="E43" s="82" t="str">
        <f>IF('1.MapaRiesgos'!$Q37=E$5,$C43&amp;" ","")</f>
        <v/>
      </c>
      <c r="F43" s="82" t="str">
        <f>IF('1.MapaRiesgos'!$Q37=F$5,$C43&amp;" ","")</f>
        <v/>
      </c>
      <c r="G43" s="83" t="str">
        <f>IF('1.MapaRiesgos'!$Q37=G$5,$C43&amp;" ","")</f>
        <v/>
      </c>
      <c r="H43" s="83" t="str">
        <f>IF('1.MapaRiesgos'!$Q37=H$5,$C43&amp;" ","")</f>
        <v/>
      </c>
      <c r="I43" s="83" t="str">
        <f>IF('1.MapaRiesgos'!$Q37=I$5,$C43&amp;" ","")</f>
        <v/>
      </c>
      <c r="J43" s="83" t="str">
        <f>IF('1.MapaRiesgos'!$Q37=J$5,$C43&amp;" ","")</f>
        <v/>
      </c>
      <c r="K43" s="83" t="str">
        <f>IF('1.MapaRiesgos'!$Q37=K$5,$C43&amp;" ","")</f>
        <v/>
      </c>
      <c r="L43" s="83" t="str">
        <f>IF('1.MapaRiesgos'!$Q37=L$5,$C43&amp;" ","")</f>
        <v/>
      </c>
      <c r="M43" s="83" t="str">
        <f>IF('1.MapaRiesgos'!$Q37=M$5,$C43&amp;" ","")</f>
        <v/>
      </c>
      <c r="N43" s="83" t="str">
        <f>IF('1.MapaRiesgos'!$Q37=N$5,$C43&amp;" ","")</f>
        <v/>
      </c>
      <c r="O43" s="84" t="str">
        <f>IF('1.MapaRiesgos'!$Q37=O$5,$C43&amp;" ","")</f>
        <v/>
      </c>
      <c r="P43" s="84" t="str">
        <f>IF('1.MapaRiesgos'!$Q37=P$5,$C43&amp;" ","")</f>
        <v/>
      </c>
      <c r="Q43" s="84" t="str">
        <f>IF('1.MapaRiesgos'!$Q37=Q$5,$C43&amp;" ","")</f>
        <v/>
      </c>
      <c r="R43" s="84" t="str">
        <f>IF('1.MapaRiesgos'!$Q37=R$5,$C43&amp;" ","")</f>
        <v/>
      </c>
      <c r="S43" s="84" t="str">
        <f>IF('1.MapaRiesgos'!$Q37=S$5,$C43&amp;" ","")</f>
        <v/>
      </c>
      <c r="T43" s="84" t="str">
        <f>IF('1.MapaRiesgos'!$Q37=T$5,$C43&amp;" ","")</f>
        <v/>
      </c>
      <c r="U43" s="84" t="str">
        <f>IF('1.MapaRiesgos'!$Q37=U$5,$C43&amp;" ","")</f>
        <v/>
      </c>
      <c r="V43" s="84" t="str">
        <f>IF('1.MapaRiesgos'!$Q37=V$5,$C43&amp;" ","")</f>
        <v/>
      </c>
      <c r="W43" s="84" t="str">
        <f>IF('1.MapaRiesgos'!$Q37=W$5,$C43&amp;" ","")</f>
        <v/>
      </c>
      <c r="X43" s="85" t="str">
        <f>IF('1.MapaRiesgos'!$Q37=X$5,$C43&amp;" ","")</f>
        <v/>
      </c>
      <c r="Y43" s="85" t="str">
        <f>IF('1.MapaRiesgos'!$Q37=Y$5,$C43&amp;" ","")</f>
        <v/>
      </c>
      <c r="Z43" s="85" t="str">
        <f>IF('1.MapaRiesgos'!$Q37=Z$5,$C43&amp;" ","")</f>
        <v/>
      </c>
      <c r="AA43" s="85" t="str">
        <f>IF('1.MapaRiesgos'!$Q37=AA$5,$C43&amp;" ","")</f>
        <v/>
      </c>
      <c r="AB43" s="85" t="str">
        <f>IF('1.MapaRiesgos'!$Q37=AB$5,$C43&amp;" ","")</f>
        <v/>
      </c>
      <c r="AC43" s="80" t="str">
        <f>'1.MapaRiesgos'!C37&amp;"-r"</f>
        <v>-r</v>
      </c>
      <c r="AD43" s="82" t="str">
        <f>IF('1.MapaRiesgos'!$Y37=AD$5,$AC43&amp;" ","")</f>
        <v/>
      </c>
      <c r="AE43" s="82" t="str">
        <f>IF('1.MapaRiesgos'!$Y37=AE$5,$AC43&amp;" ","")</f>
        <v/>
      </c>
      <c r="AF43" s="82" t="str">
        <f>IF('1.MapaRiesgos'!$Y37=AF$5,$AC43&amp;" ","")</f>
        <v/>
      </c>
      <c r="AG43" s="83" t="str">
        <f>IF('1.MapaRiesgos'!$Y37=AG$5,$AC43&amp;" ","")</f>
        <v/>
      </c>
      <c r="AH43" s="83" t="str">
        <f>IF('1.MapaRiesgos'!$Y37=AH$5,$AC43&amp;" ","")</f>
        <v/>
      </c>
      <c r="AI43" s="83" t="str">
        <f>IF('1.MapaRiesgos'!$Y37=AI$5,$AC43&amp;" ","")</f>
        <v/>
      </c>
      <c r="AJ43" s="83" t="str">
        <f>IF('1.MapaRiesgos'!$Y37=AJ$5,$AC43&amp;" ","")</f>
        <v/>
      </c>
      <c r="AK43" s="83" t="str">
        <f>IF('1.MapaRiesgos'!$Y37=AK$5,$AC43&amp;" ","")</f>
        <v/>
      </c>
      <c r="AL43" s="83" t="str">
        <f>IF('1.MapaRiesgos'!$Y37=AL$5,$AC43&amp;" ","")</f>
        <v/>
      </c>
      <c r="AM43" s="83" t="str">
        <f>IF('1.MapaRiesgos'!$Y37=AM$5,$AC43&amp;" ","")</f>
        <v/>
      </c>
      <c r="AN43" s="83" t="str">
        <f>IF('1.MapaRiesgos'!$Y37=AN$5,$AC43&amp;" ","")</f>
        <v/>
      </c>
      <c r="AO43" s="84" t="str">
        <f>IF('1.MapaRiesgos'!$Y37=AO$5,$AC43&amp;" ","")</f>
        <v/>
      </c>
      <c r="AP43" s="84" t="str">
        <f>IF('1.MapaRiesgos'!$Y37=AP$5,$AC43&amp;" ","")</f>
        <v/>
      </c>
      <c r="AQ43" s="84" t="str">
        <f>IF('1.MapaRiesgos'!$Y37=AQ$5,$AC43&amp;" ","")</f>
        <v/>
      </c>
      <c r="AR43" s="84" t="str">
        <f>IF('1.MapaRiesgos'!$Y37=AR$5,$AC43&amp;" ","")</f>
        <v/>
      </c>
      <c r="AS43" s="84" t="str">
        <f>IF('1.MapaRiesgos'!$Y37=AS$5,$AC43&amp;" ","")</f>
        <v/>
      </c>
      <c r="AT43" s="84" t="str">
        <f>IF('1.MapaRiesgos'!$Y37=AT$5,$AC43&amp;" ","")</f>
        <v/>
      </c>
      <c r="AU43" s="84" t="str">
        <f>IF('1.MapaRiesgos'!$Y37=AU$5,$AC43&amp;" ","")</f>
        <v/>
      </c>
      <c r="AV43" s="84" t="str">
        <f>IF('1.MapaRiesgos'!$Y37=AV$5,$AC43&amp;" ","")</f>
        <v/>
      </c>
      <c r="AW43" s="84" t="str">
        <f>IF('1.MapaRiesgos'!$Y37=AW$5,$AC43&amp;" ","")</f>
        <v/>
      </c>
      <c r="AX43" s="85" t="str">
        <f>IF('1.MapaRiesgos'!$Y37=AX$5,$AC43&amp;" ","")</f>
        <v/>
      </c>
      <c r="AY43" s="85" t="str">
        <f>IF('1.MapaRiesgos'!$Y37=AY$5,$AC43&amp;" ","")</f>
        <v/>
      </c>
      <c r="AZ43" s="85" t="str">
        <f>IF('1.MapaRiesgos'!$Y37=AZ$5,$AC43&amp;" ","")</f>
        <v/>
      </c>
      <c r="BA43" s="85" t="str">
        <f>IF('1.MapaRiesgos'!$Y37=BA$5,$AC43&amp;" ","")</f>
        <v/>
      </c>
      <c r="BB43" s="85" t="str">
        <f>IF('1.MapaRiesgos'!$Y37=BB$5,$AC43&amp;" ","")</f>
        <v/>
      </c>
      <c r="BC43" s="86"/>
    </row>
    <row r="44" spans="1:55" x14ac:dyDescent="0.25">
      <c r="A44" s="77">
        <f t="shared" si="0"/>
        <v>234</v>
      </c>
      <c r="B44" s="81">
        <f>'1.MapaRiesgos'!B38</f>
        <v>0</v>
      </c>
      <c r="C44" s="80" t="str">
        <f>'1.MapaRiesgos'!C38&amp;"-i"</f>
        <v>-i</v>
      </c>
      <c r="D44" s="82" t="str">
        <f>IF('1.MapaRiesgos'!$Q38=D$5,$C44&amp;" ","")</f>
        <v/>
      </c>
      <c r="E44" s="82" t="str">
        <f>IF('1.MapaRiesgos'!$Q38=E$5,$C44&amp;" ","")</f>
        <v/>
      </c>
      <c r="F44" s="82" t="str">
        <f>IF('1.MapaRiesgos'!$Q38=F$5,$C44&amp;" ","")</f>
        <v/>
      </c>
      <c r="G44" s="83" t="str">
        <f>IF('1.MapaRiesgos'!$Q38=G$5,$C44&amp;" ","")</f>
        <v/>
      </c>
      <c r="H44" s="83" t="str">
        <f>IF('1.MapaRiesgos'!$Q38=H$5,$C44&amp;" ","")</f>
        <v/>
      </c>
      <c r="I44" s="83" t="str">
        <f>IF('1.MapaRiesgos'!$Q38=I$5,$C44&amp;" ","")</f>
        <v/>
      </c>
      <c r="J44" s="83" t="str">
        <f>IF('1.MapaRiesgos'!$Q38=J$5,$C44&amp;" ","")</f>
        <v/>
      </c>
      <c r="K44" s="83" t="str">
        <f>IF('1.MapaRiesgos'!$Q38=K$5,$C44&amp;" ","")</f>
        <v/>
      </c>
      <c r="L44" s="83" t="str">
        <f>IF('1.MapaRiesgos'!$Q38=L$5,$C44&amp;" ","")</f>
        <v/>
      </c>
      <c r="M44" s="83" t="str">
        <f>IF('1.MapaRiesgos'!$Q38=M$5,$C44&amp;" ","")</f>
        <v/>
      </c>
      <c r="N44" s="83" t="str">
        <f>IF('1.MapaRiesgos'!$Q38=N$5,$C44&amp;" ","")</f>
        <v/>
      </c>
      <c r="O44" s="84" t="str">
        <f>IF('1.MapaRiesgos'!$Q38=O$5,$C44&amp;" ","")</f>
        <v/>
      </c>
      <c r="P44" s="84" t="str">
        <f>IF('1.MapaRiesgos'!$Q38=P$5,$C44&amp;" ","")</f>
        <v/>
      </c>
      <c r="Q44" s="84" t="str">
        <f>IF('1.MapaRiesgos'!$Q38=Q$5,$C44&amp;" ","")</f>
        <v/>
      </c>
      <c r="R44" s="84" t="str">
        <f>IF('1.MapaRiesgos'!$Q38=R$5,$C44&amp;" ","")</f>
        <v/>
      </c>
      <c r="S44" s="84" t="str">
        <f>IF('1.MapaRiesgos'!$Q38=S$5,$C44&amp;" ","")</f>
        <v/>
      </c>
      <c r="T44" s="84" t="str">
        <f>IF('1.MapaRiesgos'!$Q38=T$5,$C44&amp;" ","")</f>
        <v/>
      </c>
      <c r="U44" s="84" t="str">
        <f>IF('1.MapaRiesgos'!$Q38=U$5,$C44&amp;" ","")</f>
        <v/>
      </c>
      <c r="V44" s="84" t="str">
        <f>IF('1.MapaRiesgos'!$Q38=V$5,$C44&amp;" ","")</f>
        <v/>
      </c>
      <c r="W44" s="84" t="str">
        <f>IF('1.MapaRiesgos'!$Q38=W$5,$C44&amp;" ","")</f>
        <v/>
      </c>
      <c r="X44" s="85" t="str">
        <f>IF('1.MapaRiesgos'!$Q38=X$5,$C44&amp;" ","")</f>
        <v/>
      </c>
      <c r="Y44" s="85" t="str">
        <f>IF('1.MapaRiesgos'!$Q38=Y$5,$C44&amp;" ","")</f>
        <v/>
      </c>
      <c r="Z44" s="85" t="str">
        <f>IF('1.MapaRiesgos'!$Q38=Z$5,$C44&amp;" ","")</f>
        <v/>
      </c>
      <c r="AA44" s="85" t="str">
        <f>IF('1.MapaRiesgos'!$Q38=AA$5,$C44&amp;" ","")</f>
        <v/>
      </c>
      <c r="AB44" s="85" t="str">
        <f>IF('1.MapaRiesgos'!$Q38=AB$5,$C44&amp;" ","")</f>
        <v/>
      </c>
      <c r="AC44" s="80" t="str">
        <f>'1.MapaRiesgos'!C38&amp;"-r"</f>
        <v>-r</v>
      </c>
      <c r="AD44" s="82" t="str">
        <f>IF('1.MapaRiesgos'!$Y38=AD$5,$AC44&amp;" ","")</f>
        <v/>
      </c>
      <c r="AE44" s="82" t="str">
        <f>IF('1.MapaRiesgos'!$Y38=AE$5,$AC44&amp;" ","")</f>
        <v/>
      </c>
      <c r="AF44" s="82" t="str">
        <f>IF('1.MapaRiesgos'!$Y38=AF$5,$AC44&amp;" ","")</f>
        <v/>
      </c>
      <c r="AG44" s="83" t="str">
        <f>IF('1.MapaRiesgos'!$Y38=AG$5,$AC44&amp;" ","")</f>
        <v/>
      </c>
      <c r="AH44" s="83" t="str">
        <f>IF('1.MapaRiesgos'!$Y38=AH$5,$AC44&amp;" ","")</f>
        <v/>
      </c>
      <c r="AI44" s="83" t="str">
        <f>IF('1.MapaRiesgos'!$Y38=AI$5,$AC44&amp;" ","")</f>
        <v/>
      </c>
      <c r="AJ44" s="83" t="str">
        <f>IF('1.MapaRiesgos'!$Y38=AJ$5,$AC44&amp;" ","")</f>
        <v/>
      </c>
      <c r="AK44" s="83" t="str">
        <f>IF('1.MapaRiesgos'!$Y38=AK$5,$AC44&amp;" ","")</f>
        <v/>
      </c>
      <c r="AL44" s="83" t="str">
        <f>IF('1.MapaRiesgos'!$Y38=AL$5,$AC44&amp;" ","")</f>
        <v/>
      </c>
      <c r="AM44" s="83" t="str">
        <f>IF('1.MapaRiesgos'!$Y38=AM$5,$AC44&amp;" ","")</f>
        <v/>
      </c>
      <c r="AN44" s="83" t="str">
        <f>IF('1.MapaRiesgos'!$Y38=AN$5,$AC44&amp;" ","")</f>
        <v/>
      </c>
      <c r="AO44" s="84" t="str">
        <f>IF('1.MapaRiesgos'!$Y38=AO$5,$AC44&amp;" ","")</f>
        <v/>
      </c>
      <c r="AP44" s="84" t="str">
        <f>IF('1.MapaRiesgos'!$Y38=AP$5,$AC44&amp;" ","")</f>
        <v/>
      </c>
      <c r="AQ44" s="84" t="str">
        <f>IF('1.MapaRiesgos'!$Y38=AQ$5,$AC44&amp;" ","")</f>
        <v/>
      </c>
      <c r="AR44" s="84" t="str">
        <f>IF('1.MapaRiesgos'!$Y38=AR$5,$AC44&amp;" ","")</f>
        <v/>
      </c>
      <c r="AS44" s="84" t="str">
        <f>IF('1.MapaRiesgos'!$Y38=AS$5,$AC44&amp;" ","")</f>
        <v/>
      </c>
      <c r="AT44" s="84" t="str">
        <f>IF('1.MapaRiesgos'!$Y38=AT$5,$AC44&amp;" ","")</f>
        <v/>
      </c>
      <c r="AU44" s="84" t="str">
        <f>IF('1.MapaRiesgos'!$Y38=AU$5,$AC44&amp;" ","")</f>
        <v/>
      </c>
      <c r="AV44" s="84" t="str">
        <f>IF('1.MapaRiesgos'!$Y38=AV$5,$AC44&amp;" ","")</f>
        <v/>
      </c>
      <c r="AW44" s="84" t="str">
        <f>IF('1.MapaRiesgos'!$Y38=AW$5,$AC44&amp;" ","")</f>
        <v/>
      </c>
      <c r="AX44" s="85" t="str">
        <f>IF('1.MapaRiesgos'!$Y38=AX$5,$AC44&amp;" ","")</f>
        <v/>
      </c>
      <c r="AY44" s="85" t="str">
        <f>IF('1.MapaRiesgos'!$Y38=AY$5,$AC44&amp;" ","")</f>
        <v/>
      </c>
      <c r="AZ44" s="85" t="str">
        <f>IF('1.MapaRiesgos'!$Y38=AZ$5,$AC44&amp;" ","")</f>
        <v/>
      </c>
      <c r="BA44" s="85" t="str">
        <f>IF('1.MapaRiesgos'!$Y38=BA$5,$AC44&amp;" ","")</f>
        <v/>
      </c>
      <c r="BB44" s="85" t="str">
        <f>IF('1.MapaRiesgos'!$Y38=BB$5,$AC44&amp;" ","")</f>
        <v/>
      </c>
      <c r="BC44" s="86"/>
    </row>
    <row r="45" spans="1:55" x14ac:dyDescent="0.25">
      <c r="A45" s="77">
        <f t="shared" si="0"/>
        <v>240</v>
      </c>
      <c r="B45" s="81">
        <f>'1.MapaRiesgos'!B39</f>
        <v>0</v>
      </c>
      <c r="C45" s="80" t="str">
        <f>'1.MapaRiesgos'!C39&amp;"-i"</f>
        <v>-i</v>
      </c>
      <c r="D45" s="82" t="str">
        <f>IF('1.MapaRiesgos'!$Q39=D$5,$C45&amp;" ","")</f>
        <v/>
      </c>
      <c r="E45" s="82" t="str">
        <f>IF('1.MapaRiesgos'!$Q39=E$5,$C45&amp;" ","")</f>
        <v/>
      </c>
      <c r="F45" s="82" t="str">
        <f>IF('1.MapaRiesgos'!$Q39=F$5,$C45&amp;" ","")</f>
        <v/>
      </c>
      <c r="G45" s="83" t="str">
        <f>IF('1.MapaRiesgos'!$Q39=G$5,$C45&amp;" ","")</f>
        <v/>
      </c>
      <c r="H45" s="83" t="str">
        <f>IF('1.MapaRiesgos'!$Q39=H$5,$C45&amp;" ","")</f>
        <v/>
      </c>
      <c r="I45" s="83" t="str">
        <f>IF('1.MapaRiesgos'!$Q39=I$5,$C45&amp;" ","")</f>
        <v/>
      </c>
      <c r="J45" s="83" t="str">
        <f>IF('1.MapaRiesgos'!$Q39=J$5,$C45&amp;" ","")</f>
        <v/>
      </c>
      <c r="K45" s="83" t="str">
        <f>IF('1.MapaRiesgos'!$Q39=K$5,$C45&amp;" ","")</f>
        <v/>
      </c>
      <c r="L45" s="83" t="str">
        <f>IF('1.MapaRiesgos'!$Q39=L$5,$C45&amp;" ","")</f>
        <v/>
      </c>
      <c r="M45" s="83" t="str">
        <f>IF('1.MapaRiesgos'!$Q39=M$5,$C45&amp;" ","")</f>
        <v/>
      </c>
      <c r="N45" s="83" t="str">
        <f>IF('1.MapaRiesgos'!$Q39=N$5,$C45&amp;" ","")</f>
        <v/>
      </c>
      <c r="O45" s="84" t="str">
        <f>IF('1.MapaRiesgos'!$Q39=O$5,$C45&amp;" ","")</f>
        <v/>
      </c>
      <c r="P45" s="84" t="str">
        <f>IF('1.MapaRiesgos'!$Q39=P$5,$C45&amp;" ","")</f>
        <v/>
      </c>
      <c r="Q45" s="84" t="str">
        <f>IF('1.MapaRiesgos'!$Q39=Q$5,$C45&amp;" ","")</f>
        <v/>
      </c>
      <c r="R45" s="84" t="str">
        <f>IF('1.MapaRiesgos'!$Q39=R$5,$C45&amp;" ","")</f>
        <v/>
      </c>
      <c r="S45" s="84" t="str">
        <f>IF('1.MapaRiesgos'!$Q39=S$5,$C45&amp;" ","")</f>
        <v/>
      </c>
      <c r="T45" s="84" t="str">
        <f>IF('1.MapaRiesgos'!$Q39=T$5,$C45&amp;" ","")</f>
        <v/>
      </c>
      <c r="U45" s="84" t="str">
        <f>IF('1.MapaRiesgos'!$Q39=U$5,$C45&amp;" ","")</f>
        <v/>
      </c>
      <c r="V45" s="84" t="str">
        <f>IF('1.MapaRiesgos'!$Q39=V$5,$C45&amp;" ","")</f>
        <v/>
      </c>
      <c r="W45" s="84" t="str">
        <f>IF('1.MapaRiesgos'!$Q39=W$5,$C45&amp;" ","")</f>
        <v/>
      </c>
      <c r="X45" s="85" t="str">
        <f>IF('1.MapaRiesgos'!$Q39=X$5,$C45&amp;" ","")</f>
        <v/>
      </c>
      <c r="Y45" s="85" t="str">
        <f>IF('1.MapaRiesgos'!$Q39=Y$5,$C45&amp;" ","")</f>
        <v/>
      </c>
      <c r="Z45" s="85" t="str">
        <f>IF('1.MapaRiesgos'!$Q39=Z$5,$C45&amp;" ","")</f>
        <v/>
      </c>
      <c r="AA45" s="85" t="str">
        <f>IF('1.MapaRiesgos'!$Q39=AA$5,$C45&amp;" ","")</f>
        <v/>
      </c>
      <c r="AB45" s="85" t="str">
        <f>IF('1.MapaRiesgos'!$Q39=AB$5,$C45&amp;" ","")</f>
        <v/>
      </c>
      <c r="AC45" s="80" t="str">
        <f>'1.MapaRiesgos'!C39&amp;"-r"</f>
        <v>-r</v>
      </c>
      <c r="AD45" s="82" t="str">
        <f>IF('1.MapaRiesgos'!$Y39=AD$5,$AC45&amp;" ","")</f>
        <v/>
      </c>
      <c r="AE45" s="82" t="str">
        <f>IF('1.MapaRiesgos'!$Y39=AE$5,$AC45&amp;" ","")</f>
        <v/>
      </c>
      <c r="AF45" s="82" t="str">
        <f>IF('1.MapaRiesgos'!$Y39=AF$5,$AC45&amp;" ","")</f>
        <v/>
      </c>
      <c r="AG45" s="83" t="str">
        <f>IF('1.MapaRiesgos'!$Y39=AG$5,$AC45&amp;" ","")</f>
        <v/>
      </c>
      <c r="AH45" s="83" t="str">
        <f>IF('1.MapaRiesgos'!$Y39=AH$5,$AC45&amp;" ","")</f>
        <v/>
      </c>
      <c r="AI45" s="83" t="str">
        <f>IF('1.MapaRiesgos'!$Y39=AI$5,$AC45&amp;" ","")</f>
        <v/>
      </c>
      <c r="AJ45" s="83" t="str">
        <f>IF('1.MapaRiesgos'!$Y39=AJ$5,$AC45&amp;" ","")</f>
        <v/>
      </c>
      <c r="AK45" s="83" t="str">
        <f>IF('1.MapaRiesgos'!$Y39=AK$5,$AC45&amp;" ","")</f>
        <v/>
      </c>
      <c r="AL45" s="83" t="str">
        <f>IF('1.MapaRiesgos'!$Y39=AL$5,$AC45&amp;" ","")</f>
        <v/>
      </c>
      <c r="AM45" s="83" t="str">
        <f>IF('1.MapaRiesgos'!$Y39=AM$5,$AC45&amp;" ","")</f>
        <v/>
      </c>
      <c r="AN45" s="83" t="str">
        <f>IF('1.MapaRiesgos'!$Y39=AN$5,$AC45&amp;" ","")</f>
        <v/>
      </c>
      <c r="AO45" s="84" t="str">
        <f>IF('1.MapaRiesgos'!$Y39=AO$5,$AC45&amp;" ","")</f>
        <v/>
      </c>
      <c r="AP45" s="84" t="str">
        <f>IF('1.MapaRiesgos'!$Y39=AP$5,$AC45&amp;" ","")</f>
        <v/>
      </c>
      <c r="AQ45" s="84" t="str">
        <f>IF('1.MapaRiesgos'!$Y39=AQ$5,$AC45&amp;" ","")</f>
        <v/>
      </c>
      <c r="AR45" s="84" t="str">
        <f>IF('1.MapaRiesgos'!$Y39=AR$5,$AC45&amp;" ","")</f>
        <v/>
      </c>
      <c r="AS45" s="84" t="str">
        <f>IF('1.MapaRiesgos'!$Y39=AS$5,$AC45&amp;" ","")</f>
        <v/>
      </c>
      <c r="AT45" s="84" t="str">
        <f>IF('1.MapaRiesgos'!$Y39=AT$5,$AC45&amp;" ","")</f>
        <v/>
      </c>
      <c r="AU45" s="84" t="str">
        <f>IF('1.MapaRiesgos'!$Y39=AU$5,$AC45&amp;" ","")</f>
        <v/>
      </c>
      <c r="AV45" s="84" t="str">
        <f>IF('1.MapaRiesgos'!$Y39=AV$5,$AC45&amp;" ","")</f>
        <v/>
      </c>
      <c r="AW45" s="84" t="str">
        <f>IF('1.MapaRiesgos'!$Y39=AW$5,$AC45&amp;" ","")</f>
        <v/>
      </c>
      <c r="AX45" s="85" t="str">
        <f>IF('1.MapaRiesgos'!$Y39=AX$5,$AC45&amp;" ","")</f>
        <v/>
      </c>
      <c r="AY45" s="85" t="str">
        <f>IF('1.MapaRiesgos'!$Y39=AY$5,$AC45&amp;" ","")</f>
        <v/>
      </c>
      <c r="AZ45" s="85" t="str">
        <f>IF('1.MapaRiesgos'!$Y39=AZ$5,$AC45&amp;" ","")</f>
        <v/>
      </c>
      <c r="BA45" s="85" t="str">
        <f>IF('1.MapaRiesgos'!$Y39=BA$5,$AC45&amp;" ","")</f>
        <v/>
      </c>
      <c r="BB45" s="85" t="str">
        <f>IF('1.MapaRiesgos'!$Y39=BB$5,$AC45&amp;" ","")</f>
        <v/>
      </c>
      <c r="BC45" s="86"/>
    </row>
    <row r="46" spans="1:55" x14ac:dyDescent="0.25">
      <c r="A46" s="77">
        <f t="shared" si="0"/>
        <v>246</v>
      </c>
      <c r="B46" s="81">
        <f>'1.MapaRiesgos'!B40</f>
        <v>0</v>
      </c>
      <c r="C46" s="80" t="str">
        <f>'1.MapaRiesgos'!C40&amp;"-i"</f>
        <v>-i</v>
      </c>
      <c r="D46" s="82" t="str">
        <f>IF('1.MapaRiesgos'!$Q40=D$5,$C46&amp;" ","")</f>
        <v/>
      </c>
      <c r="E46" s="82" t="str">
        <f>IF('1.MapaRiesgos'!$Q40=E$5,$C46&amp;" ","")</f>
        <v/>
      </c>
      <c r="F46" s="82" t="str">
        <f>IF('1.MapaRiesgos'!$Q40=F$5,$C46&amp;" ","")</f>
        <v/>
      </c>
      <c r="G46" s="83" t="str">
        <f>IF('1.MapaRiesgos'!$Q40=G$5,$C46&amp;" ","")</f>
        <v/>
      </c>
      <c r="H46" s="83" t="str">
        <f>IF('1.MapaRiesgos'!$Q40=H$5,$C46&amp;" ","")</f>
        <v/>
      </c>
      <c r="I46" s="83" t="str">
        <f>IF('1.MapaRiesgos'!$Q40=I$5,$C46&amp;" ","")</f>
        <v/>
      </c>
      <c r="J46" s="83" t="str">
        <f>IF('1.MapaRiesgos'!$Q40=J$5,$C46&amp;" ","")</f>
        <v/>
      </c>
      <c r="K46" s="83" t="str">
        <f>IF('1.MapaRiesgos'!$Q40=K$5,$C46&amp;" ","")</f>
        <v/>
      </c>
      <c r="L46" s="83" t="str">
        <f>IF('1.MapaRiesgos'!$Q40=L$5,$C46&amp;" ","")</f>
        <v/>
      </c>
      <c r="M46" s="83" t="str">
        <f>IF('1.MapaRiesgos'!$Q40=M$5,$C46&amp;" ","")</f>
        <v/>
      </c>
      <c r="N46" s="83" t="str">
        <f>IF('1.MapaRiesgos'!$Q40=N$5,$C46&amp;" ","")</f>
        <v/>
      </c>
      <c r="O46" s="84" t="str">
        <f>IF('1.MapaRiesgos'!$Q40=O$5,$C46&amp;" ","")</f>
        <v/>
      </c>
      <c r="P46" s="84" t="str">
        <f>IF('1.MapaRiesgos'!$Q40=P$5,$C46&amp;" ","")</f>
        <v/>
      </c>
      <c r="Q46" s="84" t="str">
        <f>IF('1.MapaRiesgos'!$Q40=Q$5,$C46&amp;" ","")</f>
        <v/>
      </c>
      <c r="R46" s="84" t="str">
        <f>IF('1.MapaRiesgos'!$Q40=R$5,$C46&amp;" ","")</f>
        <v/>
      </c>
      <c r="S46" s="84" t="str">
        <f>IF('1.MapaRiesgos'!$Q40=S$5,$C46&amp;" ","")</f>
        <v/>
      </c>
      <c r="T46" s="84" t="str">
        <f>IF('1.MapaRiesgos'!$Q40=T$5,$C46&amp;" ","")</f>
        <v/>
      </c>
      <c r="U46" s="84" t="str">
        <f>IF('1.MapaRiesgos'!$Q40=U$5,$C46&amp;" ","")</f>
        <v/>
      </c>
      <c r="V46" s="84" t="str">
        <f>IF('1.MapaRiesgos'!$Q40=V$5,$C46&amp;" ","")</f>
        <v/>
      </c>
      <c r="W46" s="84" t="str">
        <f>IF('1.MapaRiesgos'!$Q40=W$5,$C46&amp;" ","")</f>
        <v/>
      </c>
      <c r="X46" s="85" t="str">
        <f>IF('1.MapaRiesgos'!$Q40=X$5,$C46&amp;" ","")</f>
        <v/>
      </c>
      <c r="Y46" s="85" t="str">
        <f>IF('1.MapaRiesgos'!$Q40=Y$5,$C46&amp;" ","")</f>
        <v/>
      </c>
      <c r="Z46" s="85" t="str">
        <f>IF('1.MapaRiesgos'!$Q40=Z$5,$C46&amp;" ","")</f>
        <v/>
      </c>
      <c r="AA46" s="85" t="str">
        <f>IF('1.MapaRiesgos'!$Q40=AA$5,$C46&amp;" ","")</f>
        <v/>
      </c>
      <c r="AB46" s="85" t="str">
        <f>IF('1.MapaRiesgos'!$Q40=AB$5,$C46&amp;" ","")</f>
        <v/>
      </c>
      <c r="AC46" s="80" t="str">
        <f>'1.MapaRiesgos'!C40&amp;"-r"</f>
        <v>-r</v>
      </c>
      <c r="AD46" s="82" t="str">
        <f>IF('1.MapaRiesgos'!$Y40=AD$5,$AC46&amp;" ","")</f>
        <v/>
      </c>
      <c r="AE46" s="82" t="str">
        <f>IF('1.MapaRiesgos'!$Y40=AE$5,$AC46&amp;" ","")</f>
        <v/>
      </c>
      <c r="AF46" s="82" t="str">
        <f>IF('1.MapaRiesgos'!$Y40=AF$5,$AC46&amp;" ","")</f>
        <v/>
      </c>
      <c r="AG46" s="83" t="str">
        <f>IF('1.MapaRiesgos'!$Y40=AG$5,$AC46&amp;" ","")</f>
        <v/>
      </c>
      <c r="AH46" s="83" t="str">
        <f>IF('1.MapaRiesgos'!$Y40=AH$5,$AC46&amp;" ","")</f>
        <v/>
      </c>
      <c r="AI46" s="83" t="str">
        <f>IF('1.MapaRiesgos'!$Y40=AI$5,$AC46&amp;" ","")</f>
        <v/>
      </c>
      <c r="AJ46" s="83" t="str">
        <f>IF('1.MapaRiesgos'!$Y40=AJ$5,$AC46&amp;" ","")</f>
        <v/>
      </c>
      <c r="AK46" s="83" t="str">
        <f>IF('1.MapaRiesgos'!$Y40=AK$5,$AC46&amp;" ","")</f>
        <v/>
      </c>
      <c r="AL46" s="83" t="str">
        <f>IF('1.MapaRiesgos'!$Y40=AL$5,$AC46&amp;" ","")</f>
        <v/>
      </c>
      <c r="AM46" s="83" t="str">
        <f>IF('1.MapaRiesgos'!$Y40=AM$5,$AC46&amp;" ","")</f>
        <v/>
      </c>
      <c r="AN46" s="83" t="str">
        <f>IF('1.MapaRiesgos'!$Y40=AN$5,$AC46&amp;" ","")</f>
        <v/>
      </c>
      <c r="AO46" s="84" t="str">
        <f>IF('1.MapaRiesgos'!$Y40=AO$5,$AC46&amp;" ","")</f>
        <v/>
      </c>
      <c r="AP46" s="84" t="str">
        <f>IF('1.MapaRiesgos'!$Y40=AP$5,$AC46&amp;" ","")</f>
        <v/>
      </c>
      <c r="AQ46" s="84" t="str">
        <f>IF('1.MapaRiesgos'!$Y40=AQ$5,$AC46&amp;" ","")</f>
        <v/>
      </c>
      <c r="AR46" s="84" t="str">
        <f>IF('1.MapaRiesgos'!$Y40=AR$5,$AC46&amp;" ","")</f>
        <v/>
      </c>
      <c r="AS46" s="84" t="str">
        <f>IF('1.MapaRiesgos'!$Y40=AS$5,$AC46&amp;" ","")</f>
        <v/>
      </c>
      <c r="AT46" s="84" t="str">
        <f>IF('1.MapaRiesgos'!$Y40=AT$5,$AC46&amp;" ","")</f>
        <v/>
      </c>
      <c r="AU46" s="84" t="str">
        <f>IF('1.MapaRiesgos'!$Y40=AU$5,$AC46&amp;" ","")</f>
        <v/>
      </c>
      <c r="AV46" s="84" t="str">
        <f>IF('1.MapaRiesgos'!$Y40=AV$5,$AC46&amp;" ","")</f>
        <v/>
      </c>
      <c r="AW46" s="84" t="str">
        <f>IF('1.MapaRiesgos'!$Y40=AW$5,$AC46&amp;" ","")</f>
        <v/>
      </c>
      <c r="AX46" s="85" t="str">
        <f>IF('1.MapaRiesgos'!$Y40=AX$5,$AC46&amp;" ","")</f>
        <v/>
      </c>
      <c r="AY46" s="85" t="str">
        <f>IF('1.MapaRiesgos'!$Y40=AY$5,$AC46&amp;" ","")</f>
        <v/>
      </c>
      <c r="AZ46" s="85" t="str">
        <f>IF('1.MapaRiesgos'!$Y40=AZ$5,$AC46&amp;" ","")</f>
        <v/>
      </c>
      <c r="BA46" s="85" t="str">
        <f>IF('1.MapaRiesgos'!$Y40=BA$5,$AC46&amp;" ","")</f>
        <v/>
      </c>
      <c r="BB46" s="85" t="str">
        <f>IF('1.MapaRiesgos'!$Y40=BB$5,$AC46&amp;" ","")</f>
        <v/>
      </c>
      <c r="BC46" s="86"/>
    </row>
    <row r="47" spans="1:55" x14ac:dyDescent="0.25">
      <c r="A47" s="77">
        <f t="shared" si="0"/>
        <v>252</v>
      </c>
      <c r="B47" s="81">
        <f>'1.MapaRiesgos'!B41</f>
        <v>0</v>
      </c>
      <c r="C47" s="80" t="str">
        <f>'1.MapaRiesgos'!C41&amp;"-i"</f>
        <v>-i</v>
      </c>
      <c r="D47" s="82" t="str">
        <f>IF('1.MapaRiesgos'!$Q41=D$5,$C47&amp;" ","")</f>
        <v/>
      </c>
      <c r="E47" s="82" t="str">
        <f>IF('1.MapaRiesgos'!$Q41=E$5,$C47&amp;" ","")</f>
        <v/>
      </c>
      <c r="F47" s="82" t="str">
        <f>IF('1.MapaRiesgos'!$Q41=F$5,$C47&amp;" ","")</f>
        <v/>
      </c>
      <c r="G47" s="83" t="str">
        <f>IF('1.MapaRiesgos'!$Q41=G$5,$C47&amp;" ","")</f>
        <v/>
      </c>
      <c r="H47" s="83" t="str">
        <f>IF('1.MapaRiesgos'!$Q41=H$5,$C47&amp;" ","")</f>
        <v/>
      </c>
      <c r="I47" s="83" t="str">
        <f>IF('1.MapaRiesgos'!$Q41=I$5,$C47&amp;" ","")</f>
        <v/>
      </c>
      <c r="J47" s="83" t="str">
        <f>IF('1.MapaRiesgos'!$Q41=J$5,$C47&amp;" ","")</f>
        <v/>
      </c>
      <c r="K47" s="83" t="str">
        <f>IF('1.MapaRiesgos'!$Q41=K$5,$C47&amp;" ","")</f>
        <v/>
      </c>
      <c r="L47" s="83" t="str">
        <f>IF('1.MapaRiesgos'!$Q41=L$5,$C47&amp;" ","")</f>
        <v/>
      </c>
      <c r="M47" s="83" t="str">
        <f>IF('1.MapaRiesgos'!$Q41=M$5,$C47&amp;" ","")</f>
        <v/>
      </c>
      <c r="N47" s="83" t="str">
        <f>IF('1.MapaRiesgos'!$Q41=N$5,$C47&amp;" ","")</f>
        <v/>
      </c>
      <c r="O47" s="84" t="str">
        <f>IF('1.MapaRiesgos'!$Q41=O$5,$C47&amp;" ","")</f>
        <v/>
      </c>
      <c r="P47" s="84" t="str">
        <f>IF('1.MapaRiesgos'!$Q41=P$5,$C47&amp;" ","")</f>
        <v/>
      </c>
      <c r="Q47" s="84" t="str">
        <f>IF('1.MapaRiesgos'!$Q41=Q$5,$C47&amp;" ","")</f>
        <v/>
      </c>
      <c r="R47" s="84" t="str">
        <f>IF('1.MapaRiesgos'!$Q41=R$5,$C47&amp;" ","")</f>
        <v/>
      </c>
      <c r="S47" s="84" t="str">
        <f>IF('1.MapaRiesgos'!$Q41=S$5,$C47&amp;" ","")</f>
        <v/>
      </c>
      <c r="T47" s="84" t="str">
        <f>IF('1.MapaRiesgos'!$Q41=T$5,$C47&amp;" ","")</f>
        <v/>
      </c>
      <c r="U47" s="84" t="str">
        <f>IF('1.MapaRiesgos'!$Q41=U$5,$C47&amp;" ","")</f>
        <v/>
      </c>
      <c r="V47" s="84" t="str">
        <f>IF('1.MapaRiesgos'!$Q41=V$5,$C47&amp;" ","")</f>
        <v/>
      </c>
      <c r="W47" s="84" t="str">
        <f>IF('1.MapaRiesgos'!$Q41=W$5,$C47&amp;" ","")</f>
        <v/>
      </c>
      <c r="X47" s="85" t="str">
        <f>IF('1.MapaRiesgos'!$Q41=X$5,$C47&amp;" ","")</f>
        <v/>
      </c>
      <c r="Y47" s="85" t="str">
        <f>IF('1.MapaRiesgos'!$Q41=Y$5,$C47&amp;" ","")</f>
        <v/>
      </c>
      <c r="Z47" s="85" t="str">
        <f>IF('1.MapaRiesgos'!$Q41=Z$5,$C47&amp;" ","")</f>
        <v/>
      </c>
      <c r="AA47" s="85" t="str">
        <f>IF('1.MapaRiesgos'!$Q41=AA$5,$C47&amp;" ","")</f>
        <v/>
      </c>
      <c r="AB47" s="85" t="str">
        <f>IF('1.MapaRiesgos'!$Q41=AB$5,$C47&amp;" ","")</f>
        <v/>
      </c>
      <c r="AC47" s="80" t="str">
        <f>'1.MapaRiesgos'!C41&amp;"-r"</f>
        <v>-r</v>
      </c>
      <c r="AD47" s="82" t="str">
        <f>IF('1.MapaRiesgos'!$Y41=AD$5,$AC47&amp;" ","")</f>
        <v/>
      </c>
      <c r="AE47" s="82" t="str">
        <f>IF('1.MapaRiesgos'!$Y41=AE$5,$AC47&amp;" ","")</f>
        <v/>
      </c>
      <c r="AF47" s="82" t="str">
        <f>IF('1.MapaRiesgos'!$Y41=AF$5,$AC47&amp;" ","")</f>
        <v/>
      </c>
      <c r="AG47" s="83" t="str">
        <f>IF('1.MapaRiesgos'!$Y41=AG$5,$AC47&amp;" ","")</f>
        <v/>
      </c>
      <c r="AH47" s="83" t="str">
        <f>IF('1.MapaRiesgos'!$Y41=AH$5,$AC47&amp;" ","")</f>
        <v/>
      </c>
      <c r="AI47" s="83" t="str">
        <f>IF('1.MapaRiesgos'!$Y41=AI$5,$AC47&amp;" ","")</f>
        <v/>
      </c>
      <c r="AJ47" s="83" t="str">
        <f>IF('1.MapaRiesgos'!$Y41=AJ$5,$AC47&amp;" ","")</f>
        <v/>
      </c>
      <c r="AK47" s="83" t="str">
        <f>IF('1.MapaRiesgos'!$Y41=AK$5,$AC47&amp;" ","")</f>
        <v/>
      </c>
      <c r="AL47" s="83" t="str">
        <f>IF('1.MapaRiesgos'!$Y41=AL$5,$AC47&amp;" ","")</f>
        <v/>
      </c>
      <c r="AM47" s="83" t="str">
        <f>IF('1.MapaRiesgos'!$Y41=AM$5,$AC47&amp;" ","")</f>
        <v/>
      </c>
      <c r="AN47" s="83" t="str">
        <f>IF('1.MapaRiesgos'!$Y41=AN$5,$AC47&amp;" ","")</f>
        <v/>
      </c>
      <c r="AO47" s="84" t="str">
        <f>IF('1.MapaRiesgos'!$Y41=AO$5,$AC47&amp;" ","")</f>
        <v/>
      </c>
      <c r="AP47" s="84" t="str">
        <f>IF('1.MapaRiesgos'!$Y41=AP$5,$AC47&amp;" ","")</f>
        <v/>
      </c>
      <c r="AQ47" s="84" t="str">
        <f>IF('1.MapaRiesgos'!$Y41=AQ$5,$AC47&amp;" ","")</f>
        <v/>
      </c>
      <c r="AR47" s="84" t="str">
        <f>IF('1.MapaRiesgos'!$Y41=AR$5,$AC47&amp;" ","")</f>
        <v/>
      </c>
      <c r="AS47" s="84" t="str">
        <f>IF('1.MapaRiesgos'!$Y41=AS$5,$AC47&amp;" ","")</f>
        <v/>
      </c>
      <c r="AT47" s="84" t="str">
        <f>IF('1.MapaRiesgos'!$Y41=AT$5,$AC47&amp;" ","")</f>
        <v/>
      </c>
      <c r="AU47" s="84" t="str">
        <f>IF('1.MapaRiesgos'!$Y41=AU$5,$AC47&amp;" ","")</f>
        <v/>
      </c>
      <c r="AV47" s="84" t="str">
        <f>IF('1.MapaRiesgos'!$Y41=AV$5,$AC47&amp;" ","")</f>
        <v/>
      </c>
      <c r="AW47" s="84" t="str">
        <f>IF('1.MapaRiesgos'!$Y41=AW$5,$AC47&amp;" ","")</f>
        <v/>
      </c>
      <c r="AX47" s="85" t="str">
        <f>IF('1.MapaRiesgos'!$Y41=AX$5,$AC47&amp;" ","")</f>
        <v/>
      </c>
      <c r="AY47" s="85" t="str">
        <f>IF('1.MapaRiesgos'!$Y41=AY$5,$AC47&amp;" ","")</f>
        <v/>
      </c>
      <c r="AZ47" s="85" t="str">
        <f>IF('1.MapaRiesgos'!$Y41=AZ$5,$AC47&amp;" ","")</f>
        <v/>
      </c>
      <c r="BA47" s="85" t="str">
        <f>IF('1.MapaRiesgos'!$Y41=BA$5,$AC47&amp;" ","")</f>
        <v/>
      </c>
      <c r="BB47" s="85" t="str">
        <f>IF('1.MapaRiesgos'!$Y41=BB$5,$AC47&amp;" ","")</f>
        <v/>
      </c>
      <c r="BC47" s="86"/>
    </row>
    <row r="48" spans="1:55" x14ac:dyDescent="0.25">
      <c r="A48" s="77">
        <f t="shared" si="0"/>
        <v>258</v>
      </c>
      <c r="B48" s="81">
        <f>'1.MapaRiesgos'!B42</f>
        <v>0</v>
      </c>
      <c r="C48" s="80" t="str">
        <f>'1.MapaRiesgos'!C42&amp;"-i"</f>
        <v>-i</v>
      </c>
      <c r="D48" s="82" t="str">
        <f>IF('1.MapaRiesgos'!$Q42=D$5,$C48&amp;" ","")</f>
        <v/>
      </c>
      <c r="E48" s="82" t="str">
        <f>IF('1.MapaRiesgos'!$Q42=E$5,$C48&amp;" ","")</f>
        <v/>
      </c>
      <c r="F48" s="82" t="str">
        <f>IF('1.MapaRiesgos'!$Q42=F$5,$C48&amp;" ","")</f>
        <v/>
      </c>
      <c r="G48" s="83" t="str">
        <f>IF('1.MapaRiesgos'!$Q42=G$5,$C48&amp;" ","")</f>
        <v/>
      </c>
      <c r="H48" s="83" t="str">
        <f>IF('1.MapaRiesgos'!$Q42=H$5,$C48&amp;" ","")</f>
        <v/>
      </c>
      <c r="I48" s="83" t="str">
        <f>IF('1.MapaRiesgos'!$Q42=I$5,$C48&amp;" ","")</f>
        <v/>
      </c>
      <c r="J48" s="83" t="str">
        <f>IF('1.MapaRiesgos'!$Q42=J$5,$C48&amp;" ","")</f>
        <v/>
      </c>
      <c r="K48" s="83" t="str">
        <f>IF('1.MapaRiesgos'!$Q42=K$5,$C48&amp;" ","")</f>
        <v/>
      </c>
      <c r="L48" s="83" t="str">
        <f>IF('1.MapaRiesgos'!$Q42=L$5,$C48&amp;" ","")</f>
        <v/>
      </c>
      <c r="M48" s="83" t="str">
        <f>IF('1.MapaRiesgos'!$Q42=M$5,$C48&amp;" ","")</f>
        <v/>
      </c>
      <c r="N48" s="83" t="str">
        <f>IF('1.MapaRiesgos'!$Q42=N$5,$C48&amp;" ","")</f>
        <v/>
      </c>
      <c r="O48" s="84" t="str">
        <f>IF('1.MapaRiesgos'!$Q42=O$5,$C48&amp;" ","")</f>
        <v/>
      </c>
      <c r="P48" s="84" t="str">
        <f>IF('1.MapaRiesgos'!$Q42=P$5,$C48&amp;" ","")</f>
        <v/>
      </c>
      <c r="Q48" s="84" t="str">
        <f>IF('1.MapaRiesgos'!$Q42=Q$5,$C48&amp;" ","")</f>
        <v/>
      </c>
      <c r="R48" s="84" t="str">
        <f>IF('1.MapaRiesgos'!$Q42=R$5,$C48&amp;" ","")</f>
        <v/>
      </c>
      <c r="S48" s="84" t="str">
        <f>IF('1.MapaRiesgos'!$Q42=S$5,$C48&amp;" ","")</f>
        <v/>
      </c>
      <c r="T48" s="84" t="str">
        <f>IF('1.MapaRiesgos'!$Q42=T$5,$C48&amp;" ","")</f>
        <v/>
      </c>
      <c r="U48" s="84" t="str">
        <f>IF('1.MapaRiesgos'!$Q42=U$5,$C48&amp;" ","")</f>
        <v/>
      </c>
      <c r="V48" s="84" t="str">
        <f>IF('1.MapaRiesgos'!$Q42=V$5,$C48&amp;" ","")</f>
        <v/>
      </c>
      <c r="W48" s="84" t="str">
        <f>IF('1.MapaRiesgos'!$Q42=W$5,$C48&amp;" ","")</f>
        <v/>
      </c>
      <c r="X48" s="85" t="str">
        <f>IF('1.MapaRiesgos'!$Q42=X$5,$C48&amp;" ","")</f>
        <v/>
      </c>
      <c r="Y48" s="85" t="str">
        <f>IF('1.MapaRiesgos'!$Q42=Y$5,$C48&amp;" ","")</f>
        <v/>
      </c>
      <c r="Z48" s="85" t="str">
        <f>IF('1.MapaRiesgos'!$Q42=Z$5,$C48&amp;" ","")</f>
        <v/>
      </c>
      <c r="AA48" s="85" t="str">
        <f>IF('1.MapaRiesgos'!$Q42=AA$5,$C48&amp;" ","")</f>
        <v/>
      </c>
      <c r="AB48" s="85" t="str">
        <f>IF('1.MapaRiesgos'!$Q42=AB$5,$C48&amp;" ","")</f>
        <v/>
      </c>
      <c r="AC48" s="80" t="str">
        <f>'1.MapaRiesgos'!C42&amp;"-r"</f>
        <v>-r</v>
      </c>
      <c r="AD48" s="82" t="str">
        <f>IF('1.MapaRiesgos'!$Y42=AD$5,$AC48&amp;" ","")</f>
        <v/>
      </c>
      <c r="AE48" s="82" t="str">
        <f>IF('1.MapaRiesgos'!$Y42=AE$5,$AC48&amp;" ","")</f>
        <v/>
      </c>
      <c r="AF48" s="82" t="str">
        <f>IF('1.MapaRiesgos'!$Y42=AF$5,$AC48&amp;" ","")</f>
        <v/>
      </c>
      <c r="AG48" s="83" t="str">
        <f>IF('1.MapaRiesgos'!$Y42=AG$5,$AC48&amp;" ","")</f>
        <v/>
      </c>
      <c r="AH48" s="83" t="str">
        <f>IF('1.MapaRiesgos'!$Y42=AH$5,$AC48&amp;" ","")</f>
        <v/>
      </c>
      <c r="AI48" s="83" t="str">
        <f>IF('1.MapaRiesgos'!$Y42=AI$5,$AC48&amp;" ","")</f>
        <v/>
      </c>
      <c r="AJ48" s="83" t="str">
        <f>IF('1.MapaRiesgos'!$Y42=AJ$5,$AC48&amp;" ","")</f>
        <v/>
      </c>
      <c r="AK48" s="83" t="str">
        <f>IF('1.MapaRiesgos'!$Y42=AK$5,$AC48&amp;" ","")</f>
        <v/>
      </c>
      <c r="AL48" s="83" t="str">
        <f>IF('1.MapaRiesgos'!$Y42=AL$5,$AC48&amp;" ","")</f>
        <v/>
      </c>
      <c r="AM48" s="83" t="str">
        <f>IF('1.MapaRiesgos'!$Y42=AM$5,$AC48&amp;" ","")</f>
        <v/>
      </c>
      <c r="AN48" s="83" t="str">
        <f>IF('1.MapaRiesgos'!$Y42=AN$5,$AC48&amp;" ","")</f>
        <v/>
      </c>
      <c r="AO48" s="84" t="str">
        <f>IF('1.MapaRiesgos'!$Y42=AO$5,$AC48&amp;" ","")</f>
        <v/>
      </c>
      <c r="AP48" s="84" t="str">
        <f>IF('1.MapaRiesgos'!$Y42=AP$5,$AC48&amp;" ","")</f>
        <v/>
      </c>
      <c r="AQ48" s="84" t="str">
        <f>IF('1.MapaRiesgos'!$Y42=AQ$5,$AC48&amp;" ","")</f>
        <v/>
      </c>
      <c r="AR48" s="84" t="str">
        <f>IF('1.MapaRiesgos'!$Y42=AR$5,$AC48&amp;" ","")</f>
        <v/>
      </c>
      <c r="AS48" s="84" t="str">
        <f>IF('1.MapaRiesgos'!$Y42=AS$5,$AC48&amp;" ","")</f>
        <v/>
      </c>
      <c r="AT48" s="84" t="str">
        <f>IF('1.MapaRiesgos'!$Y42=AT$5,$AC48&amp;" ","")</f>
        <v/>
      </c>
      <c r="AU48" s="84" t="str">
        <f>IF('1.MapaRiesgos'!$Y42=AU$5,$AC48&amp;" ","")</f>
        <v/>
      </c>
      <c r="AV48" s="84" t="str">
        <f>IF('1.MapaRiesgos'!$Y42=AV$5,$AC48&amp;" ","")</f>
        <v/>
      </c>
      <c r="AW48" s="84" t="str">
        <f>IF('1.MapaRiesgos'!$Y42=AW$5,$AC48&amp;" ","")</f>
        <v/>
      </c>
      <c r="AX48" s="85" t="str">
        <f>IF('1.MapaRiesgos'!$Y42=AX$5,$AC48&amp;" ","")</f>
        <v/>
      </c>
      <c r="AY48" s="85" t="str">
        <f>IF('1.MapaRiesgos'!$Y42=AY$5,$AC48&amp;" ","")</f>
        <v/>
      </c>
      <c r="AZ48" s="85" t="str">
        <f>IF('1.MapaRiesgos'!$Y42=AZ$5,$AC48&amp;" ","")</f>
        <v/>
      </c>
      <c r="BA48" s="85" t="str">
        <f>IF('1.MapaRiesgos'!$Y42=BA$5,$AC48&amp;" ","")</f>
        <v/>
      </c>
      <c r="BB48" s="85" t="str">
        <f>IF('1.MapaRiesgos'!$Y42=BB$5,$AC48&amp;" ","")</f>
        <v/>
      </c>
      <c r="BC48" s="86"/>
    </row>
    <row r="49" spans="1:55" x14ac:dyDescent="0.25">
      <c r="A49" s="77">
        <f t="shared" si="0"/>
        <v>264</v>
      </c>
      <c r="B49" s="81">
        <f>'1.MapaRiesgos'!B43</f>
        <v>0</v>
      </c>
      <c r="C49" s="80" t="str">
        <f>'1.MapaRiesgos'!C43&amp;"-i"</f>
        <v>-i</v>
      </c>
      <c r="D49" s="82" t="str">
        <f>IF('1.MapaRiesgos'!$Q43=D$5,$C49&amp;" ","")</f>
        <v/>
      </c>
      <c r="E49" s="82" t="str">
        <f>IF('1.MapaRiesgos'!$Q43=E$5,$C49&amp;" ","")</f>
        <v/>
      </c>
      <c r="F49" s="82" t="str">
        <f>IF('1.MapaRiesgos'!$Q43=F$5,$C49&amp;" ","")</f>
        <v/>
      </c>
      <c r="G49" s="83" t="str">
        <f>IF('1.MapaRiesgos'!$Q43=G$5,$C49&amp;" ","")</f>
        <v/>
      </c>
      <c r="H49" s="83" t="str">
        <f>IF('1.MapaRiesgos'!$Q43=H$5,$C49&amp;" ","")</f>
        <v/>
      </c>
      <c r="I49" s="83" t="str">
        <f>IF('1.MapaRiesgos'!$Q43=I$5,$C49&amp;" ","")</f>
        <v/>
      </c>
      <c r="J49" s="83" t="str">
        <f>IF('1.MapaRiesgos'!$Q43=J$5,$C49&amp;" ","")</f>
        <v/>
      </c>
      <c r="K49" s="83" t="str">
        <f>IF('1.MapaRiesgos'!$Q43=K$5,$C49&amp;" ","")</f>
        <v/>
      </c>
      <c r="L49" s="83" t="str">
        <f>IF('1.MapaRiesgos'!$Q43=L$5,$C49&amp;" ","")</f>
        <v/>
      </c>
      <c r="M49" s="83" t="str">
        <f>IF('1.MapaRiesgos'!$Q43=M$5,$C49&amp;" ","")</f>
        <v/>
      </c>
      <c r="N49" s="83" t="str">
        <f>IF('1.MapaRiesgos'!$Q43=N$5,$C49&amp;" ","")</f>
        <v/>
      </c>
      <c r="O49" s="84" t="str">
        <f>IF('1.MapaRiesgos'!$Q43=O$5,$C49&amp;" ","")</f>
        <v/>
      </c>
      <c r="P49" s="84" t="str">
        <f>IF('1.MapaRiesgos'!$Q43=P$5,$C49&amp;" ","")</f>
        <v/>
      </c>
      <c r="Q49" s="84" t="str">
        <f>IF('1.MapaRiesgos'!$Q43=Q$5,$C49&amp;" ","")</f>
        <v/>
      </c>
      <c r="R49" s="84" t="str">
        <f>IF('1.MapaRiesgos'!$Q43=R$5,$C49&amp;" ","")</f>
        <v/>
      </c>
      <c r="S49" s="84" t="str">
        <f>IF('1.MapaRiesgos'!$Q43=S$5,$C49&amp;" ","")</f>
        <v/>
      </c>
      <c r="T49" s="84" t="str">
        <f>IF('1.MapaRiesgos'!$Q43=T$5,$C49&amp;" ","")</f>
        <v/>
      </c>
      <c r="U49" s="84" t="str">
        <f>IF('1.MapaRiesgos'!$Q43=U$5,$C49&amp;" ","")</f>
        <v/>
      </c>
      <c r="V49" s="84" t="str">
        <f>IF('1.MapaRiesgos'!$Q43=V$5,$C49&amp;" ","")</f>
        <v/>
      </c>
      <c r="W49" s="84" t="str">
        <f>IF('1.MapaRiesgos'!$Q43=W$5,$C49&amp;" ","")</f>
        <v/>
      </c>
      <c r="X49" s="85" t="str">
        <f>IF('1.MapaRiesgos'!$Q43=X$5,$C49&amp;" ","")</f>
        <v/>
      </c>
      <c r="Y49" s="85" t="str">
        <f>IF('1.MapaRiesgos'!$Q43=Y$5,$C49&amp;" ","")</f>
        <v/>
      </c>
      <c r="Z49" s="85" t="str">
        <f>IF('1.MapaRiesgos'!$Q43=Z$5,$C49&amp;" ","")</f>
        <v/>
      </c>
      <c r="AA49" s="85" t="str">
        <f>IF('1.MapaRiesgos'!$Q43=AA$5,$C49&amp;" ","")</f>
        <v/>
      </c>
      <c r="AB49" s="85" t="str">
        <f>IF('1.MapaRiesgos'!$Q43=AB$5,$C49&amp;" ","")</f>
        <v/>
      </c>
      <c r="AC49" s="80" t="str">
        <f>'1.MapaRiesgos'!C43&amp;"-r"</f>
        <v>-r</v>
      </c>
      <c r="AD49" s="82" t="str">
        <f>IF('1.MapaRiesgos'!$Y43=AD$5,$AC49&amp;" ","")</f>
        <v/>
      </c>
      <c r="AE49" s="82" t="str">
        <f>IF('1.MapaRiesgos'!$Y43=AE$5,$AC49&amp;" ","")</f>
        <v/>
      </c>
      <c r="AF49" s="82" t="str">
        <f>IF('1.MapaRiesgos'!$Y43=AF$5,$AC49&amp;" ","")</f>
        <v/>
      </c>
      <c r="AG49" s="83" t="str">
        <f>IF('1.MapaRiesgos'!$Y43=AG$5,$AC49&amp;" ","")</f>
        <v/>
      </c>
      <c r="AH49" s="83" t="str">
        <f>IF('1.MapaRiesgos'!$Y43=AH$5,$AC49&amp;" ","")</f>
        <v/>
      </c>
      <c r="AI49" s="83" t="str">
        <f>IF('1.MapaRiesgos'!$Y43=AI$5,$AC49&amp;" ","")</f>
        <v/>
      </c>
      <c r="AJ49" s="83" t="str">
        <f>IF('1.MapaRiesgos'!$Y43=AJ$5,$AC49&amp;" ","")</f>
        <v/>
      </c>
      <c r="AK49" s="83" t="str">
        <f>IF('1.MapaRiesgos'!$Y43=AK$5,$AC49&amp;" ","")</f>
        <v/>
      </c>
      <c r="AL49" s="83" t="str">
        <f>IF('1.MapaRiesgos'!$Y43=AL$5,$AC49&amp;" ","")</f>
        <v/>
      </c>
      <c r="AM49" s="83" t="str">
        <f>IF('1.MapaRiesgos'!$Y43=AM$5,$AC49&amp;" ","")</f>
        <v/>
      </c>
      <c r="AN49" s="83" t="str">
        <f>IF('1.MapaRiesgos'!$Y43=AN$5,$AC49&amp;" ","")</f>
        <v/>
      </c>
      <c r="AO49" s="84" t="str">
        <f>IF('1.MapaRiesgos'!$Y43=AO$5,$AC49&amp;" ","")</f>
        <v/>
      </c>
      <c r="AP49" s="84" t="str">
        <f>IF('1.MapaRiesgos'!$Y43=AP$5,$AC49&amp;" ","")</f>
        <v/>
      </c>
      <c r="AQ49" s="84" t="str">
        <f>IF('1.MapaRiesgos'!$Y43=AQ$5,$AC49&amp;" ","")</f>
        <v/>
      </c>
      <c r="AR49" s="84" t="str">
        <f>IF('1.MapaRiesgos'!$Y43=AR$5,$AC49&amp;" ","")</f>
        <v/>
      </c>
      <c r="AS49" s="84" t="str">
        <f>IF('1.MapaRiesgos'!$Y43=AS$5,$AC49&amp;" ","")</f>
        <v/>
      </c>
      <c r="AT49" s="84" t="str">
        <f>IF('1.MapaRiesgos'!$Y43=AT$5,$AC49&amp;" ","")</f>
        <v/>
      </c>
      <c r="AU49" s="84" t="str">
        <f>IF('1.MapaRiesgos'!$Y43=AU$5,$AC49&amp;" ","")</f>
        <v/>
      </c>
      <c r="AV49" s="84" t="str">
        <f>IF('1.MapaRiesgos'!$Y43=AV$5,$AC49&amp;" ","")</f>
        <v/>
      </c>
      <c r="AW49" s="84" t="str">
        <f>IF('1.MapaRiesgos'!$Y43=AW$5,$AC49&amp;" ","")</f>
        <v/>
      </c>
      <c r="AX49" s="85" t="str">
        <f>IF('1.MapaRiesgos'!$Y43=AX$5,$AC49&amp;" ","")</f>
        <v/>
      </c>
      <c r="AY49" s="85" t="str">
        <f>IF('1.MapaRiesgos'!$Y43=AY$5,$AC49&amp;" ","")</f>
        <v/>
      </c>
      <c r="AZ49" s="85" t="str">
        <f>IF('1.MapaRiesgos'!$Y43=AZ$5,$AC49&amp;" ","")</f>
        <v/>
      </c>
      <c r="BA49" s="85" t="str">
        <f>IF('1.MapaRiesgos'!$Y43=BA$5,$AC49&amp;" ","")</f>
        <v/>
      </c>
      <c r="BB49" s="85" t="str">
        <f>IF('1.MapaRiesgos'!$Y43=BB$5,$AC49&amp;" ","")</f>
        <v/>
      </c>
      <c r="BC49" s="86"/>
    </row>
    <row r="50" spans="1:55" x14ac:dyDescent="0.25">
      <c r="A50" s="77">
        <f t="shared" si="0"/>
        <v>270</v>
      </c>
      <c r="B50" s="81">
        <f>'1.MapaRiesgos'!B44</f>
        <v>0</v>
      </c>
      <c r="C50" s="80" t="str">
        <f>'1.MapaRiesgos'!C44&amp;"-i"</f>
        <v>-i</v>
      </c>
      <c r="D50" s="82" t="str">
        <f>IF('1.MapaRiesgos'!$Q44=D$5,$C50&amp;" ","")</f>
        <v/>
      </c>
      <c r="E50" s="82" t="str">
        <f>IF('1.MapaRiesgos'!$Q44=E$5,$C50&amp;" ","")</f>
        <v/>
      </c>
      <c r="F50" s="82" t="str">
        <f>IF('1.MapaRiesgos'!$Q44=F$5,$C50&amp;" ","")</f>
        <v/>
      </c>
      <c r="G50" s="83" t="str">
        <f>IF('1.MapaRiesgos'!$Q44=G$5,$C50&amp;" ","")</f>
        <v/>
      </c>
      <c r="H50" s="83" t="str">
        <f>IF('1.MapaRiesgos'!$Q44=H$5,$C50&amp;" ","")</f>
        <v/>
      </c>
      <c r="I50" s="83" t="str">
        <f>IF('1.MapaRiesgos'!$Q44=I$5,$C50&amp;" ","")</f>
        <v/>
      </c>
      <c r="J50" s="83" t="str">
        <f>IF('1.MapaRiesgos'!$Q44=J$5,$C50&amp;" ","")</f>
        <v/>
      </c>
      <c r="K50" s="83" t="str">
        <f>IF('1.MapaRiesgos'!$Q44=K$5,$C50&amp;" ","")</f>
        <v/>
      </c>
      <c r="L50" s="83" t="str">
        <f>IF('1.MapaRiesgos'!$Q44=L$5,$C50&amp;" ","")</f>
        <v/>
      </c>
      <c r="M50" s="83" t="str">
        <f>IF('1.MapaRiesgos'!$Q44=M$5,$C50&amp;" ","")</f>
        <v/>
      </c>
      <c r="N50" s="83" t="str">
        <f>IF('1.MapaRiesgos'!$Q44=N$5,$C50&amp;" ","")</f>
        <v/>
      </c>
      <c r="O50" s="84" t="str">
        <f>IF('1.MapaRiesgos'!$Q44=O$5,$C50&amp;" ","")</f>
        <v/>
      </c>
      <c r="P50" s="84" t="str">
        <f>IF('1.MapaRiesgos'!$Q44=P$5,$C50&amp;" ","")</f>
        <v/>
      </c>
      <c r="Q50" s="84" t="str">
        <f>IF('1.MapaRiesgos'!$Q44=Q$5,$C50&amp;" ","")</f>
        <v/>
      </c>
      <c r="R50" s="84" t="str">
        <f>IF('1.MapaRiesgos'!$Q44=R$5,$C50&amp;" ","")</f>
        <v/>
      </c>
      <c r="S50" s="84" t="str">
        <f>IF('1.MapaRiesgos'!$Q44=S$5,$C50&amp;" ","")</f>
        <v/>
      </c>
      <c r="T50" s="84" t="str">
        <f>IF('1.MapaRiesgos'!$Q44=T$5,$C50&amp;" ","")</f>
        <v/>
      </c>
      <c r="U50" s="84" t="str">
        <f>IF('1.MapaRiesgos'!$Q44=U$5,$C50&amp;" ","")</f>
        <v/>
      </c>
      <c r="V50" s="84" t="str">
        <f>IF('1.MapaRiesgos'!$Q44=V$5,$C50&amp;" ","")</f>
        <v/>
      </c>
      <c r="W50" s="84" t="str">
        <f>IF('1.MapaRiesgos'!$Q44=W$5,$C50&amp;" ","")</f>
        <v/>
      </c>
      <c r="X50" s="85" t="str">
        <f>IF('1.MapaRiesgos'!$Q44=X$5,$C50&amp;" ","")</f>
        <v/>
      </c>
      <c r="Y50" s="85" t="str">
        <f>IF('1.MapaRiesgos'!$Q44=Y$5,$C50&amp;" ","")</f>
        <v/>
      </c>
      <c r="Z50" s="85" t="str">
        <f>IF('1.MapaRiesgos'!$Q44=Z$5,$C50&amp;" ","")</f>
        <v/>
      </c>
      <c r="AA50" s="85" t="str">
        <f>IF('1.MapaRiesgos'!$Q44=AA$5,$C50&amp;" ","")</f>
        <v/>
      </c>
      <c r="AB50" s="85" t="str">
        <f>IF('1.MapaRiesgos'!$Q44=AB$5,$C50&amp;" ","")</f>
        <v/>
      </c>
      <c r="AC50" s="80" t="str">
        <f>'1.MapaRiesgos'!C44&amp;"-r"</f>
        <v>-r</v>
      </c>
      <c r="AD50" s="82" t="str">
        <f>IF('1.MapaRiesgos'!$Y44=AD$5,$AC50&amp;" ","")</f>
        <v/>
      </c>
      <c r="AE50" s="82" t="str">
        <f>IF('1.MapaRiesgos'!$Y44=AE$5,$AC50&amp;" ","")</f>
        <v/>
      </c>
      <c r="AF50" s="82" t="str">
        <f>IF('1.MapaRiesgos'!$Y44=AF$5,$AC50&amp;" ","")</f>
        <v/>
      </c>
      <c r="AG50" s="83" t="str">
        <f>IF('1.MapaRiesgos'!$Y44=AG$5,$AC50&amp;" ","")</f>
        <v/>
      </c>
      <c r="AH50" s="83" t="str">
        <f>IF('1.MapaRiesgos'!$Y44=AH$5,$AC50&amp;" ","")</f>
        <v/>
      </c>
      <c r="AI50" s="83" t="str">
        <f>IF('1.MapaRiesgos'!$Y44=AI$5,$AC50&amp;" ","")</f>
        <v/>
      </c>
      <c r="AJ50" s="83" t="str">
        <f>IF('1.MapaRiesgos'!$Y44=AJ$5,$AC50&amp;" ","")</f>
        <v/>
      </c>
      <c r="AK50" s="83" t="str">
        <f>IF('1.MapaRiesgos'!$Y44=AK$5,$AC50&amp;" ","")</f>
        <v/>
      </c>
      <c r="AL50" s="83" t="str">
        <f>IF('1.MapaRiesgos'!$Y44=AL$5,$AC50&amp;" ","")</f>
        <v/>
      </c>
      <c r="AM50" s="83" t="str">
        <f>IF('1.MapaRiesgos'!$Y44=AM$5,$AC50&amp;" ","")</f>
        <v/>
      </c>
      <c r="AN50" s="83" t="str">
        <f>IF('1.MapaRiesgos'!$Y44=AN$5,$AC50&amp;" ","")</f>
        <v/>
      </c>
      <c r="AO50" s="84" t="str">
        <f>IF('1.MapaRiesgos'!$Y44=AO$5,$AC50&amp;" ","")</f>
        <v/>
      </c>
      <c r="AP50" s="84" t="str">
        <f>IF('1.MapaRiesgos'!$Y44=AP$5,$AC50&amp;" ","")</f>
        <v/>
      </c>
      <c r="AQ50" s="84" t="str">
        <f>IF('1.MapaRiesgos'!$Y44=AQ$5,$AC50&amp;" ","")</f>
        <v/>
      </c>
      <c r="AR50" s="84" t="str">
        <f>IF('1.MapaRiesgos'!$Y44=AR$5,$AC50&amp;" ","")</f>
        <v/>
      </c>
      <c r="AS50" s="84" t="str">
        <f>IF('1.MapaRiesgos'!$Y44=AS$5,$AC50&amp;" ","")</f>
        <v/>
      </c>
      <c r="AT50" s="84" t="str">
        <f>IF('1.MapaRiesgos'!$Y44=AT$5,$AC50&amp;" ","")</f>
        <v/>
      </c>
      <c r="AU50" s="84" t="str">
        <f>IF('1.MapaRiesgos'!$Y44=AU$5,$AC50&amp;" ","")</f>
        <v/>
      </c>
      <c r="AV50" s="84" t="str">
        <f>IF('1.MapaRiesgos'!$Y44=AV$5,$AC50&amp;" ","")</f>
        <v/>
      </c>
      <c r="AW50" s="84" t="str">
        <f>IF('1.MapaRiesgos'!$Y44=AW$5,$AC50&amp;" ","")</f>
        <v/>
      </c>
      <c r="AX50" s="85" t="str">
        <f>IF('1.MapaRiesgos'!$Y44=AX$5,$AC50&amp;" ","")</f>
        <v/>
      </c>
      <c r="AY50" s="85" t="str">
        <f>IF('1.MapaRiesgos'!$Y44=AY$5,$AC50&amp;" ","")</f>
        <v/>
      </c>
      <c r="AZ50" s="85" t="str">
        <f>IF('1.MapaRiesgos'!$Y44=AZ$5,$AC50&amp;" ","")</f>
        <v/>
      </c>
      <c r="BA50" s="85" t="str">
        <f>IF('1.MapaRiesgos'!$Y44=BA$5,$AC50&amp;" ","")</f>
        <v/>
      </c>
      <c r="BB50" s="85" t="str">
        <f>IF('1.MapaRiesgos'!$Y44=BB$5,$AC50&amp;" ","")</f>
        <v/>
      </c>
      <c r="BC50" s="86"/>
    </row>
    <row r="51" spans="1:55" x14ac:dyDescent="0.25">
      <c r="A51" s="77">
        <f t="shared" si="0"/>
        <v>276</v>
      </c>
      <c r="B51" s="81">
        <f>'1.MapaRiesgos'!B45</f>
        <v>0</v>
      </c>
      <c r="C51" s="80" t="str">
        <f>'1.MapaRiesgos'!C45&amp;"-i"</f>
        <v>-i</v>
      </c>
      <c r="D51" s="82" t="str">
        <f>IF('1.MapaRiesgos'!$Q45=D$5,$C51&amp;" ","")</f>
        <v/>
      </c>
      <c r="E51" s="82" t="str">
        <f>IF('1.MapaRiesgos'!$Q45=E$5,$C51&amp;" ","")</f>
        <v/>
      </c>
      <c r="F51" s="82" t="str">
        <f>IF('1.MapaRiesgos'!$Q45=F$5,$C51&amp;" ","")</f>
        <v/>
      </c>
      <c r="G51" s="83" t="str">
        <f>IF('1.MapaRiesgos'!$Q45=G$5,$C51&amp;" ","")</f>
        <v/>
      </c>
      <c r="H51" s="83" t="str">
        <f>IF('1.MapaRiesgos'!$Q45=H$5,$C51&amp;" ","")</f>
        <v/>
      </c>
      <c r="I51" s="83" t="str">
        <f>IF('1.MapaRiesgos'!$Q45=I$5,$C51&amp;" ","")</f>
        <v/>
      </c>
      <c r="J51" s="83" t="str">
        <f>IF('1.MapaRiesgos'!$Q45=J$5,$C51&amp;" ","")</f>
        <v/>
      </c>
      <c r="K51" s="83" t="str">
        <f>IF('1.MapaRiesgos'!$Q45=K$5,$C51&amp;" ","")</f>
        <v/>
      </c>
      <c r="L51" s="83" t="str">
        <f>IF('1.MapaRiesgos'!$Q45=L$5,$C51&amp;" ","")</f>
        <v/>
      </c>
      <c r="M51" s="83" t="str">
        <f>IF('1.MapaRiesgos'!$Q45=M$5,$C51&amp;" ","")</f>
        <v/>
      </c>
      <c r="N51" s="83" t="str">
        <f>IF('1.MapaRiesgos'!$Q45=N$5,$C51&amp;" ","")</f>
        <v/>
      </c>
      <c r="O51" s="84" t="str">
        <f>IF('1.MapaRiesgos'!$Q45=O$5,$C51&amp;" ","")</f>
        <v/>
      </c>
      <c r="P51" s="84" t="str">
        <f>IF('1.MapaRiesgos'!$Q45=P$5,$C51&amp;" ","")</f>
        <v/>
      </c>
      <c r="Q51" s="84" t="str">
        <f>IF('1.MapaRiesgos'!$Q45=Q$5,$C51&amp;" ","")</f>
        <v/>
      </c>
      <c r="R51" s="84" t="str">
        <f>IF('1.MapaRiesgos'!$Q45=R$5,$C51&amp;" ","")</f>
        <v/>
      </c>
      <c r="S51" s="84" t="str">
        <f>IF('1.MapaRiesgos'!$Q45=S$5,$C51&amp;" ","")</f>
        <v/>
      </c>
      <c r="T51" s="84" t="str">
        <f>IF('1.MapaRiesgos'!$Q45=T$5,$C51&amp;" ","")</f>
        <v/>
      </c>
      <c r="U51" s="84" t="str">
        <f>IF('1.MapaRiesgos'!$Q45=U$5,$C51&amp;" ","")</f>
        <v/>
      </c>
      <c r="V51" s="84" t="str">
        <f>IF('1.MapaRiesgos'!$Q45=V$5,$C51&amp;" ","")</f>
        <v/>
      </c>
      <c r="W51" s="84" t="str">
        <f>IF('1.MapaRiesgos'!$Q45=W$5,$C51&amp;" ","")</f>
        <v/>
      </c>
      <c r="X51" s="85" t="str">
        <f>IF('1.MapaRiesgos'!$Q45=X$5,$C51&amp;" ","")</f>
        <v/>
      </c>
      <c r="Y51" s="85" t="str">
        <f>IF('1.MapaRiesgos'!$Q45=Y$5,$C51&amp;" ","")</f>
        <v/>
      </c>
      <c r="Z51" s="85" t="str">
        <f>IF('1.MapaRiesgos'!$Q45=Z$5,$C51&amp;" ","")</f>
        <v/>
      </c>
      <c r="AA51" s="85" t="str">
        <f>IF('1.MapaRiesgos'!$Q45=AA$5,$C51&amp;" ","")</f>
        <v/>
      </c>
      <c r="AB51" s="85" t="str">
        <f>IF('1.MapaRiesgos'!$Q45=AB$5,$C51&amp;" ","")</f>
        <v/>
      </c>
      <c r="AC51" s="80" t="str">
        <f>'1.MapaRiesgos'!C45&amp;"-r"</f>
        <v>-r</v>
      </c>
      <c r="AD51" s="82" t="str">
        <f>IF('1.MapaRiesgos'!$Y45=AD$5,$AC51&amp;" ","")</f>
        <v/>
      </c>
      <c r="AE51" s="82" t="str">
        <f>IF('1.MapaRiesgos'!$Y45=AE$5,$AC51&amp;" ","")</f>
        <v/>
      </c>
      <c r="AF51" s="82" t="str">
        <f>IF('1.MapaRiesgos'!$Y45=AF$5,$AC51&amp;" ","")</f>
        <v/>
      </c>
      <c r="AG51" s="83" t="str">
        <f>IF('1.MapaRiesgos'!$Y45=AG$5,$AC51&amp;" ","")</f>
        <v/>
      </c>
      <c r="AH51" s="83" t="str">
        <f>IF('1.MapaRiesgos'!$Y45=AH$5,$AC51&amp;" ","")</f>
        <v/>
      </c>
      <c r="AI51" s="83" t="str">
        <f>IF('1.MapaRiesgos'!$Y45=AI$5,$AC51&amp;" ","")</f>
        <v/>
      </c>
      <c r="AJ51" s="83" t="str">
        <f>IF('1.MapaRiesgos'!$Y45=AJ$5,$AC51&amp;" ","")</f>
        <v/>
      </c>
      <c r="AK51" s="83" t="str">
        <f>IF('1.MapaRiesgos'!$Y45=AK$5,$AC51&amp;" ","")</f>
        <v/>
      </c>
      <c r="AL51" s="83" t="str">
        <f>IF('1.MapaRiesgos'!$Y45=AL$5,$AC51&amp;" ","")</f>
        <v/>
      </c>
      <c r="AM51" s="83" t="str">
        <f>IF('1.MapaRiesgos'!$Y45=AM$5,$AC51&amp;" ","")</f>
        <v/>
      </c>
      <c r="AN51" s="83" t="str">
        <f>IF('1.MapaRiesgos'!$Y45=AN$5,$AC51&amp;" ","")</f>
        <v/>
      </c>
      <c r="AO51" s="84" t="str">
        <f>IF('1.MapaRiesgos'!$Y45=AO$5,$AC51&amp;" ","")</f>
        <v/>
      </c>
      <c r="AP51" s="84" t="str">
        <f>IF('1.MapaRiesgos'!$Y45=AP$5,$AC51&amp;" ","")</f>
        <v/>
      </c>
      <c r="AQ51" s="84" t="str">
        <f>IF('1.MapaRiesgos'!$Y45=AQ$5,$AC51&amp;" ","")</f>
        <v/>
      </c>
      <c r="AR51" s="84" t="str">
        <f>IF('1.MapaRiesgos'!$Y45=AR$5,$AC51&amp;" ","")</f>
        <v/>
      </c>
      <c r="AS51" s="84" t="str">
        <f>IF('1.MapaRiesgos'!$Y45=AS$5,$AC51&amp;" ","")</f>
        <v/>
      </c>
      <c r="AT51" s="84" t="str">
        <f>IF('1.MapaRiesgos'!$Y45=AT$5,$AC51&amp;" ","")</f>
        <v/>
      </c>
      <c r="AU51" s="84" t="str">
        <f>IF('1.MapaRiesgos'!$Y45=AU$5,$AC51&amp;" ","")</f>
        <v/>
      </c>
      <c r="AV51" s="84" t="str">
        <f>IF('1.MapaRiesgos'!$Y45=AV$5,$AC51&amp;" ","")</f>
        <v/>
      </c>
      <c r="AW51" s="84" t="str">
        <f>IF('1.MapaRiesgos'!$Y45=AW$5,$AC51&amp;" ","")</f>
        <v/>
      </c>
      <c r="AX51" s="85" t="str">
        <f>IF('1.MapaRiesgos'!$Y45=AX$5,$AC51&amp;" ","")</f>
        <v/>
      </c>
      <c r="AY51" s="85" t="str">
        <f>IF('1.MapaRiesgos'!$Y45=AY$5,$AC51&amp;" ","")</f>
        <v/>
      </c>
      <c r="AZ51" s="85" t="str">
        <f>IF('1.MapaRiesgos'!$Y45=AZ$5,$AC51&amp;" ","")</f>
        <v/>
      </c>
      <c r="BA51" s="85" t="str">
        <f>IF('1.MapaRiesgos'!$Y45=BA$5,$AC51&amp;" ","")</f>
        <v/>
      </c>
      <c r="BB51" s="85" t="str">
        <f>IF('1.MapaRiesgos'!$Y45=BB$5,$AC51&amp;" ","")</f>
        <v/>
      </c>
      <c r="BC51" s="86"/>
    </row>
    <row r="52" spans="1:55" x14ac:dyDescent="0.25">
      <c r="A52" s="77">
        <f t="shared" si="0"/>
        <v>282</v>
      </c>
      <c r="B52" s="81">
        <f>'1.MapaRiesgos'!B46</f>
        <v>0</v>
      </c>
      <c r="C52" s="80" t="str">
        <f>'1.MapaRiesgos'!C46&amp;"-i"</f>
        <v>-i</v>
      </c>
      <c r="D52" s="82" t="str">
        <f>IF('1.MapaRiesgos'!$Q46=D$5,$C52&amp;" ","")</f>
        <v/>
      </c>
      <c r="E52" s="82" t="str">
        <f>IF('1.MapaRiesgos'!$Q46=E$5,$C52&amp;" ","")</f>
        <v/>
      </c>
      <c r="F52" s="82" t="str">
        <f>IF('1.MapaRiesgos'!$Q46=F$5,$C52&amp;" ","")</f>
        <v/>
      </c>
      <c r="G52" s="83" t="str">
        <f>IF('1.MapaRiesgos'!$Q46=G$5,$C52&amp;" ","")</f>
        <v/>
      </c>
      <c r="H52" s="83" t="str">
        <f>IF('1.MapaRiesgos'!$Q46=H$5,$C52&amp;" ","")</f>
        <v/>
      </c>
      <c r="I52" s="83" t="str">
        <f>IF('1.MapaRiesgos'!$Q46=I$5,$C52&amp;" ","")</f>
        <v/>
      </c>
      <c r="J52" s="83" t="str">
        <f>IF('1.MapaRiesgos'!$Q46=J$5,$C52&amp;" ","")</f>
        <v/>
      </c>
      <c r="K52" s="83" t="str">
        <f>IF('1.MapaRiesgos'!$Q46=K$5,$C52&amp;" ","")</f>
        <v/>
      </c>
      <c r="L52" s="83" t="str">
        <f>IF('1.MapaRiesgos'!$Q46=L$5,$C52&amp;" ","")</f>
        <v/>
      </c>
      <c r="M52" s="83" t="str">
        <f>IF('1.MapaRiesgos'!$Q46=M$5,$C52&amp;" ","")</f>
        <v/>
      </c>
      <c r="N52" s="83" t="str">
        <f>IF('1.MapaRiesgos'!$Q46=N$5,$C52&amp;" ","")</f>
        <v/>
      </c>
      <c r="O52" s="84" t="str">
        <f>IF('1.MapaRiesgos'!$Q46=O$5,$C52&amp;" ","")</f>
        <v/>
      </c>
      <c r="P52" s="84" t="str">
        <f>IF('1.MapaRiesgos'!$Q46=P$5,$C52&amp;" ","")</f>
        <v/>
      </c>
      <c r="Q52" s="84" t="str">
        <f>IF('1.MapaRiesgos'!$Q46=Q$5,$C52&amp;" ","")</f>
        <v/>
      </c>
      <c r="R52" s="84" t="str">
        <f>IF('1.MapaRiesgos'!$Q46=R$5,$C52&amp;" ","")</f>
        <v/>
      </c>
      <c r="S52" s="84" t="str">
        <f>IF('1.MapaRiesgos'!$Q46=S$5,$C52&amp;" ","")</f>
        <v/>
      </c>
      <c r="T52" s="84" t="str">
        <f>IF('1.MapaRiesgos'!$Q46=T$5,$C52&amp;" ","")</f>
        <v/>
      </c>
      <c r="U52" s="84" t="str">
        <f>IF('1.MapaRiesgos'!$Q46=U$5,$C52&amp;" ","")</f>
        <v/>
      </c>
      <c r="V52" s="84" t="str">
        <f>IF('1.MapaRiesgos'!$Q46=V$5,$C52&amp;" ","")</f>
        <v/>
      </c>
      <c r="W52" s="84" t="str">
        <f>IF('1.MapaRiesgos'!$Q46=W$5,$C52&amp;" ","")</f>
        <v/>
      </c>
      <c r="X52" s="85" t="str">
        <f>IF('1.MapaRiesgos'!$Q46=X$5,$C52&amp;" ","")</f>
        <v/>
      </c>
      <c r="Y52" s="85" t="str">
        <f>IF('1.MapaRiesgos'!$Q46=Y$5,$C52&amp;" ","")</f>
        <v/>
      </c>
      <c r="Z52" s="85" t="str">
        <f>IF('1.MapaRiesgos'!$Q46=Z$5,$C52&amp;" ","")</f>
        <v/>
      </c>
      <c r="AA52" s="85" t="str">
        <f>IF('1.MapaRiesgos'!$Q46=AA$5,$C52&amp;" ","")</f>
        <v/>
      </c>
      <c r="AB52" s="85" t="str">
        <f>IF('1.MapaRiesgos'!$Q46=AB$5,$C52&amp;" ","")</f>
        <v/>
      </c>
      <c r="AC52" s="80" t="str">
        <f>'1.MapaRiesgos'!C46&amp;"-r"</f>
        <v>-r</v>
      </c>
      <c r="AD52" s="82" t="str">
        <f>IF('1.MapaRiesgos'!$Y46=AD$5,$AC52&amp;" ","")</f>
        <v/>
      </c>
      <c r="AE52" s="82" t="str">
        <f>IF('1.MapaRiesgos'!$Y46=AE$5,$AC52&amp;" ","")</f>
        <v/>
      </c>
      <c r="AF52" s="82" t="str">
        <f>IF('1.MapaRiesgos'!$Y46=AF$5,$AC52&amp;" ","")</f>
        <v/>
      </c>
      <c r="AG52" s="83" t="str">
        <f>IF('1.MapaRiesgos'!$Y46=AG$5,$AC52&amp;" ","")</f>
        <v/>
      </c>
      <c r="AH52" s="83" t="str">
        <f>IF('1.MapaRiesgos'!$Y46=AH$5,$AC52&amp;" ","")</f>
        <v/>
      </c>
      <c r="AI52" s="83" t="str">
        <f>IF('1.MapaRiesgos'!$Y46=AI$5,$AC52&amp;" ","")</f>
        <v/>
      </c>
      <c r="AJ52" s="83" t="str">
        <f>IF('1.MapaRiesgos'!$Y46=AJ$5,$AC52&amp;" ","")</f>
        <v/>
      </c>
      <c r="AK52" s="83" t="str">
        <f>IF('1.MapaRiesgos'!$Y46=AK$5,$AC52&amp;" ","")</f>
        <v/>
      </c>
      <c r="AL52" s="83" t="str">
        <f>IF('1.MapaRiesgos'!$Y46=AL$5,$AC52&amp;" ","")</f>
        <v/>
      </c>
      <c r="AM52" s="83" t="str">
        <f>IF('1.MapaRiesgos'!$Y46=AM$5,$AC52&amp;" ","")</f>
        <v/>
      </c>
      <c r="AN52" s="83" t="str">
        <f>IF('1.MapaRiesgos'!$Y46=AN$5,$AC52&amp;" ","")</f>
        <v/>
      </c>
      <c r="AO52" s="84" t="str">
        <f>IF('1.MapaRiesgos'!$Y46=AO$5,$AC52&amp;" ","")</f>
        <v/>
      </c>
      <c r="AP52" s="84" t="str">
        <f>IF('1.MapaRiesgos'!$Y46=AP$5,$AC52&amp;" ","")</f>
        <v/>
      </c>
      <c r="AQ52" s="84" t="str">
        <f>IF('1.MapaRiesgos'!$Y46=AQ$5,$AC52&amp;" ","")</f>
        <v/>
      </c>
      <c r="AR52" s="84" t="str">
        <f>IF('1.MapaRiesgos'!$Y46=AR$5,$AC52&amp;" ","")</f>
        <v/>
      </c>
      <c r="AS52" s="84" t="str">
        <f>IF('1.MapaRiesgos'!$Y46=AS$5,$AC52&amp;" ","")</f>
        <v/>
      </c>
      <c r="AT52" s="84" t="str">
        <f>IF('1.MapaRiesgos'!$Y46=AT$5,$AC52&amp;" ","")</f>
        <v/>
      </c>
      <c r="AU52" s="84" t="str">
        <f>IF('1.MapaRiesgos'!$Y46=AU$5,$AC52&amp;" ","")</f>
        <v/>
      </c>
      <c r="AV52" s="84" t="str">
        <f>IF('1.MapaRiesgos'!$Y46=AV$5,$AC52&amp;" ","")</f>
        <v/>
      </c>
      <c r="AW52" s="84" t="str">
        <f>IF('1.MapaRiesgos'!$Y46=AW$5,$AC52&amp;" ","")</f>
        <v/>
      </c>
      <c r="AX52" s="85" t="str">
        <f>IF('1.MapaRiesgos'!$Y46=AX$5,$AC52&amp;" ","")</f>
        <v/>
      </c>
      <c r="AY52" s="85" t="str">
        <f>IF('1.MapaRiesgos'!$Y46=AY$5,$AC52&amp;" ","")</f>
        <v/>
      </c>
      <c r="AZ52" s="85" t="str">
        <f>IF('1.MapaRiesgos'!$Y46=AZ$5,$AC52&amp;" ","")</f>
        <v/>
      </c>
      <c r="BA52" s="85" t="str">
        <f>IF('1.MapaRiesgos'!$Y46=BA$5,$AC52&amp;" ","")</f>
        <v/>
      </c>
      <c r="BB52" s="85" t="str">
        <f>IF('1.MapaRiesgos'!$Y46=BB$5,$AC52&amp;" ","")</f>
        <v/>
      </c>
      <c r="BC52" s="86"/>
    </row>
    <row r="53" spans="1:55" x14ac:dyDescent="0.25">
      <c r="A53" s="77">
        <f t="shared" si="0"/>
        <v>288</v>
      </c>
      <c r="B53" s="81">
        <f>'1.MapaRiesgos'!B47</f>
        <v>0</v>
      </c>
      <c r="C53" s="80" t="str">
        <f>'1.MapaRiesgos'!C47&amp;"-i"</f>
        <v>-i</v>
      </c>
      <c r="D53" s="82" t="str">
        <f>IF('1.MapaRiesgos'!$Q47=D$5,$C53&amp;" ","")</f>
        <v/>
      </c>
      <c r="E53" s="82" t="str">
        <f>IF('1.MapaRiesgos'!$Q47=E$5,$C53&amp;" ","")</f>
        <v/>
      </c>
      <c r="F53" s="82" t="str">
        <f>IF('1.MapaRiesgos'!$Q47=F$5,$C53&amp;" ","")</f>
        <v/>
      </c>
      <c r="G53" s="83" t="str">
        <f>IF('1.MapaRiesgos'!$Q47=G$5,$C53&amp;" ","")</f>
        <v/>
      </c>
      <c r="H53" s="83" t="str">
        <f>IF('1.MapaRiesgos'!$Q47=H$5,$C53&amp;" ","")</f>
        <v/>
      </c>
      <c r="I53" s="83" t="str">
        <f>IF('1.MapaRiesgos'!$Q47=I$5,$C53&amp;" ","")</f>
        <v/>
      </c>
      <c r="J53" s="83" t="str">
        <f>IF('1.MapaRiesgos'!$Q47=J$5,$C53&amp;" ","")</f>
        <v/>
      </c>
      <c r="K53" s="83" t="str">
        <f>IF('1.MapaRiesgos'!$Q47=K$5,$C53&amp;" ","")</f>
        <v/>
      </c>
      <c r="L53" s="83" t="str">
        <f>IF('1.MapaRiesgos'!$Q47=L$5,$C53&amp;" ","")</f>
        <v/>
      </c>
      <c r="M53" s="83" t="str">
        <f>IF('1.MapaRiesgos'!$Q47=M$5,$C53&amp;" ","")</f>
        <v/>
      </c>
      <c r="N53" s="83" t="str">
        <f>IF('1.MapaRiesgos'!$Q47=N$5,$C53&amp;" ","")</f>
        <v/>
      </c>
      <c r="O53" s="84" t="str">
        <f>IF('1.MapaRiesgos'!$Q47=O$5,$C53&amp;" ","")</f>
        <v/>
      </c>
      <c r="P53" s="84" t="str">
        <f>IF('1.MapaRiesgos'!$Q47=P$5,$C53&amp;" ","")</f>
        <v/>
      </c>
      <c r="Q53" s="84" t="str">
        <f>IF('1.MapaRiesgos'!$Q47=Q$5,$C53&amp;" ","")</f>
        <v/>
      </c>
      <c r="R53" s="84" t="str">
        <f>IF('1.MapaRiesgos'!$Q47=R$5,$C53&amp;" ","")</f>
        <v/>
      </c>
      <c r="S53" s="84" t="str">
        <f>IF('1.MapaRiesgos'!$Q47=S$5,$C53&amp;" ","")</f>
        <v/>
      </c>
      <c r="T53" s="84" t="str">
        <f>IF('1.MapaRiesgos'!$Q47=T$5,$C53&amp;" ","")</f>
        <v/>
      </c>
      <c r="U53" s="84" t="str">
        <f>IF('1.MapaRiesgos'!$Q47=U$5,$C53&amp;" ","")</f>
        <v/>
      </c>
      <c r="V53" s="84" t="str">
        <f>IF('1.MapaRiesgos'!$Q47=V$5,$C53&amp;" ","")</f>
        <v/>
      </c>
      <c r="W53" s="84" t="str">
        <f>IF('1.MapaRiesgos'!$Q47=W$5,$C53&amp;" ","")</f>
        <v/>
      </c>
      <c r="X53" s="85" t="str">
        <f>IF('1.MapaRiesgos'!$Q47=X$5,$C53&amp;" ","")</f>
        <v/>
      </c>
      <c r="Y53" s="85" t="str">
        <f>IF('1.MapaRiesgos'!$Q47=Y$5,$C53&amp;" ","")</f>
        <v/>
      </c>
      <c r="Z53" s="85" t="str">
        <f>IF('1.MapaRiesgos'!$Q47=Z$5,$C53&amp;" ","")</f>
        <v/>
      </c>
      <c r="AA53" s="85" t="str">
        <f>IF('1.MapaRiesgos'!$Q47=AA$5,$C53&amp;" ","")</f>
        <v/>
      </c>
      <c r="AB53" s="85" t="str">
        <f>IF('1.MapaRiesgos'!$Q47=AB$5,$C53&amp;" ","")</f>
        <v/>
      </c>
      <c r="AC53" s="80" t="str">
        <f>'1.MapaRiesgos'!C47&amp;"-r"</f>
        <v>-r</v>
      </c>
      <c r="AD53" s="82" t="str">
        <f>IF('1.MapaRiesgos'!$Y47=AD$5,$AC53&amp;" ","")</f>
        <v/>
      </c>
      <c r="AE53" s="82" t="str">
        <f>IF('1.MapaRiesgos'!$Y47=AE$5,$AC53&amp;" ","")</f>
        <v/>
      </c>
      <c r="AF53" s="82" t="str">
        <f>IF('1.MapaRiesgos'!$Y47=AF$5,$AC53&amp;" ","")</f>
        <v/>
      </c>
      <c r="AG53" s="83" t="str">
        <f>IF('1.MapaRiesgos'!$Y47=AG$5,$AC53&amp;" ","")</f>
        <v/>
      </c>
      <c r="AH53" s="83" t="str">
        <f>IF('1.MapaRiesgos'!$Y47=AH$5,$AC53&amp;" ","")</f>
        <v/>
      </c>
      <c r="AI53" s="83" t="str">
        <f>IF('1.MapaRiesgos'!$Y47=AI$5,$AC53&amp;" ","")</f>
        <v/>
      </c>
      <c r="AJ53" s="83" t="str">
        <f>IF('1.MapaRiesgos'!$Y47=AJ$5,$AC53&amp;" ","")</f>
        <v/>
      </c>
      <c r="AK53" s="83" t="str">
        <f>IF('1.MapaRiesgos'!$Y47=AK$5,$AC53&amp;" ","")</f>
        <v/>
      </c>
      <c r="AL53" s="83" t="str">
        <f>IF('1.MapaRiesgos'!$Y47=AL$5,$AC53&amp;" ","")</f>
        <v/>
      </c>
      <c r="AM53" s="83" t="str">
        <f>IF('1.MapaRiesgos'!$Y47=AM$5,$AC53&amp;" ","")</f>
        <v/>
      </c>
      <c r="AN53" s="83" t="str">
        <f>IF('1.MapaRiesgos'!$Y47=AN$5,$AC53&amp;" ","")</f>
        <v/>
      </c>
      <c r="AO53" s="84" t="str">
        <f>IF('1.MapaRiesgos'!$Y47=AO$5,$AC53&amp;" ","")</f>
        <v/>
      </c>
      <c r="AP53" s="84" t="str">
        <f>IF('1.MapaRiesgos'!$Y47=AP$5,$AC53&amp;" ","")</f>
        <v/>
      </c>
      <c r="AQ53" s="84" t="str">
        <f>IF('1.MapaRiesgos'!$Y47=AQ$5,$AC53&amp;" ","")</f>
        <v/>
      </c>
      <c r="AR53" s="84" t="str">
        <f>IF('1.MapaRiesgos'!$Y47=AR$5,$AC53&amp;" ","")</f>
        <v/>
      </c>
      <c r="AS53" s="84" t="str">
        <f>IF('1.MapaRiesgos'!$Y47=AS$5,$AC53&amp;" ","")</f>
        <v/>
      </c>
      <c r="AT53" s="84" t="str">
        <f>IF('1.MapaRiesgos'!$Y47=AT$5,$AC53&amp;" ","")</f>
        <v/>
      </c>
      <c r="AU53" s="84" t="str">
        <f>IF('1.MapaRiesgos'!$Y47=AU$5,$AC53&amp;" ","")</f>
        <v/>
      </c>
      <c r="AV53" s="84" t="str">
        <f>IF('1.MapaRiesgos'!$Y47=AV$5,$AC53&amp;" ","")</f>
        <v/>
      </c>
      <c r="AW53" s="84" t="str">
        <f>IF('1.MapaRiesgos'!$Y47=AW$5,$AC53&amp;" ","")</f>
        <v/>
      </c>
      <c r="AX53" s="85" t="str">
        <f>IF('1.MapaRiesgos'!$Y47=AX$5,$AC53&amp;" ","")</f>
        <v/>
      </c>
      <c r="AY53" s="85" t="str">
        <f>IF('1.MapaRiesgos'!$Y47=AY$5,$AC53&amp;" ","")</f>
        <v/>
      </c>
      <c r="AZ53" s="85" t="str">
        <f>IF('1.MapaRiesgos'!$Y47=AZ$5,$AC53&amp;" ","")</f>
        <v/>
      </c>
      <c r="BA53" s="85" t="str">
        <f>IF('1.MapaRiesgos'!$Y47=BA$5,$AC53&amp;" ","")</f>
        <v/>
      </c>
      <c r="BB53" s="85" t="str">
        <f>IF('1.MapaRiesgos'!$Y47=BB$5,$AC53&amp;" ","")</f>
        <v/>
      </c>
      <c r="BC53" s="86"/>
    </row>
    <row r="54" spans="1:55" x14ac:dyDescent="0.25">
      <c r="A54" s="77">
        <f t="shared" si="0"/>
        <v>294</v>
      </c>
      <c r="B54" s="81">
        <f>'1.MapaRiesgos'!B48</f>
        <v>0</v>
      </c>
      <c r="C54" s="80" t="str">
        <f>'1.MapaRiesgos'!C48&amp;"-i"</f>
        <v>-i</v>
      </c>
      <c r="D54" s="82" t="str">
        <f>IF('1.MapaRiesgos'!$Q48=D$5,$C54&amp;" ","")</f>
        <v/>
      </c>
      <c r="E54" s="82" t="str">
        <f>IF('1.MapaRiesgos'!$Q48=E$5,$C54&amp;" ","")</f>
        <v/>
      </c>
      <c r="F54" s="82" t="str">
        <f>IF('1.MapaRiesgos'!$Q48=F$5,$C54&amp;" ","")</f>
        <v/>
      </c>
      <c r="G54" s="83" t="str">
        <f>IF('1.MapaRiesgos'!$Q48=G$5,$C54&amp;" ","")</f>
        <v/>
      </c>
      <c r="H54" s="83" t="str">
        <f>IF('1.MapaRiesgos'!$Q48=H$5,$C54&amp;" ","")</f>
        <v/>
      </c>
      <c r="I54" s="83" t="str">
        <f>IF('1.MapaRiesgos'!$Q48=I$5,$C54&amp;" ","")</f>
        <v/>
      </c>
      <c r="J54" s="83" t="str">
        <f>IF('1.MapaRiesgos'!$Q48=J$5,$C54&amp;" ","")</f>
        <v/>
      </c>
      <c r="K54" s="83" t="str">
        <f>IF('1.MapaRiesgos'!$Q48=K$5,$C54&amp;" ","")</f>
        <v/>
      </c>
      <c r="L54" s="83" t="str">
        <f>IF('1.MapaRiesgos'!$Q48=L$5,$C54&amp;" ","")</f>
        <v/>
      </c>
      <c r="M54" s="83" t="str">
        <f>IF('1.MapaRiesgos'!$Q48=M$5,$C54&amp;" ","")</f>
        <v/>
      </c>
      <c r="N54" s="83" t="str">
        <f>IF('1.MapaRiesgos'!$Q48=N$5,$C54&amp;" ","")</f>
        <v/>
      </c>
      <c r="O54" s="84" t="str">
        <f>IF('1.MapaRiesgos'!$Q48=O$5,$C54&amp;" ","")</f>
        <v/>
      </c>
      <c r="P54" s="84" t="str">
        <f>IF('1.MapaRiesgos'!$Q48=P$5,$C54&amp;" ","")</f>
        <v/>
      </c>
      <c r="Q54" s="84" t="str">
        <f>IF('1.MapaRiesgos'!$Q48=Q$5,$C54&amp;" ","")</f>
        <v/>
      </c>
      <c r="R54" s="84" t="str">
        <f>IF('1.MapaRiesgos'!$Q48=R$5,$C54&amp;" ","")</f>
        <v/>
      </c>
      <c r="S54" s="84" t="str">
        <f>IF('1.MapaRiesgos'!$Q48=S$5,$C54&amp;" ","")</f>
        <v/>
      </c>
      <c r="T54" s="84" t="str">
        <f>IF('1.MapaRiesgos'!$Q48=T$5,$C54&amp;" ","")</f>
        <v/>
      </c>
      <c r="U54" s="84" t="str">
        <f>IF('1.MapaRiesgos'!$Q48=U$5,$C54&amp;" ","")</f>
        <v/>
      </c>
      <c r="V54" s="84" t="str">
        <f>IF('1.MapaRiesgos'!$Q48=V$5,$C54&amp;" ","")</f>
        <v/>
      </c>
      <c r="W54" s="84" t="str">
        <f>IF('1.MapaRiesgos'!$Q48=W$5,$C54&amp;" ","")</f>
        <v/>
      </c>
      <c r="X54" s="85" t="str">
        <f>IF('1.MapaRiesgos'!$Q48=X$5,$C54&amp;" ","")</f>
        <v/>
      </c>
      <c r="Y54" s="85" t="str">
        <f>IF('1.MapaRiesgos'!$Q48=Y$5,$C54&amp;" ","")</f>
        <v/>
      </c>
      <c r="Z54" s="85" t="str">
        <f>IF('1.MapaRiesgos'!$Q48=Z$5,$C54&amp;" ","")</f>
        <v/>
      </c>
      <c r="AA54" s="85" t="str">
        <f>IF('1.MapaRiesgos'!$Q48=AA$5,$C54&amp;" ","")</f>
        <v/>
      </c>
      <c r="AB54" s="85" t="str">
        <f>IF('1.MapaRiesgos'!$Q48=AB$5,$C54&amp;" ","")</f>
        <v/>
      </c>
      <c r="AC54" s="80" t="str">
        <f>'1.MapaRiesgos'!C48&amp;"-r"</f>
        <v>-r</v>
      </c>
      <c r="AD54" s="82" t="str">
        <f>IF('1.MapaRiesgos'!$Y48=AD$5,$AC54&amp;" ","")</f>
        <v/>
      </c>
      <c r="AE54" s="82" t="str">
        <f>IF('1.MapaRiesgos'!$Y48=AE$5,$AC54&amp;" ","")</f>
        <v/>
      </c>
      <c r="AF54" s="82" t="str">
        <f>IF('1.MapaRiesgos'!$Y48=AF$5,$AC54&amp;" ","")</f>
        <v/>
      </c>
      <c r="AG54" s="83" t="str">
        <f>IF('1.MapaRiesgos'!$Y48=AG$5,$AC54&amp;" ","")</f>
        <v/>
      </c>
      <c r="AH54" s="83" t="str">
        <f>IF('1.MapaRiesgos'!$Y48=AH$5,$AC54&amp;" ","")</f>
        <v/>
      </c>
      <c r="AI54" s="83" t="str">
        <f>IF('1.MapaRiesgos'!$Y48=AI$5,$AC54&amp;" ","")</f>
        <v/>
      </c>
      <c r="AJ54" s="83" t="str">
        <f>IF('1.MapaRiesgos'!$Y48=AJ$5,$AC54&amp;" ","")</f>
        <v/>
      </c>
      <c r="AK54" s="83" t="str">
        <f>IF('1.MapaRiesgos'!$Y48=AK$5,$AC54&amp;" ","")</f>
        <v/>
      </c>
      <c r="AL54" s="83" t="str">
        <f>IF('1.MapaRiesgos'!$Y48=AL$5,$AC54&amp;" ","")</f>
        <v/>
      </c>
      <c r="AM54" s="83" t="str">
        <f>IF('1.MapaRiesgos'!$Y48=AM$5,$AC54&amp;" ","")</f>
        <v/>
      </c>
      <c r="AN54" s="83" t="str">
        <f>IF('1.MapaRiesgos'!$Y48=AN$5,$AC54&amp;" ","")</f>
        <v/>
      </c>
      <c r="AO54" s="84" t="str">
        <f>IF('1.MapaRiesgos'!$Y48=AO$5,$AC54&amp;" ","")</f>
        <v/>
      </c>
      <c r="AP54" s="84" t="str">
        <f>IF('1.MapaRiesgos'!$Y48=AP$5,$AC54&amp;" ","")</f>
        <v/>
      </c>
      <c r="AQ54" s="84" t="str">
        <f>IF('1.MapaRiesgos'!$Y48=AQ$5,$AC54&amp;" ","")</f>
        <v/>
      </c>
      <c r="AR54" s="84" t="str">
        <f>IF('1.MapaRiesgos'!$Y48=AR$5,$AC54&amp;" ","")</f>
        <v/>
      </c>
      <c r="AS54" s="84" t="str">
        <f>IF('1.MapaRiesgos'!$Y48=AS$5,$AC54&amp;" ","")</f>
        <v/>
      </c>
      <c r="AT54" s="84" t="str">
        <f>IF('1.MapaRiesgos'!$Y48=AT$5,$AC54&amp;" ","")</f>
        <v/>
      </c>
      <c r="AU54" s="84" t="str">
        <f>IF('1.MapaRiesgos'!$Y48=AU$5,$AC54&amp;" ","")</f>
        <v/>
      </c>
      <c r="AV54" s="84" t="str">
        <f>IF('1.MapaRiesgos'!$Y48=AV$5,$AC54&amp;" ","")</f>
        <v/>
      </c>
      <c r="AW54" s="84" t="str">
        <f>IF('1.MapaRiesgos'!$Y48=AW$5,$AC54&amp;" ","")</f>
        <v/>
      </c>
      <c r="AX54" s="85" t="str">
        <f>IF('1.MapaRiesgos'!$Y48=AX$5,$AC54&amp;" ","")</f>
        <v/>
      </c>
      <c r="AY54" s="85" t="str">
        <f>IF('1.MapaRiesgos'!$Y48=AY$5,$AC54&amp;" ","")</f>
        <v/>
      </c>
      <c r="AZ54" s="85" t="str">
        <f>IF('1.MapaRiesgos'!$Y48=AZ$5,$AC54&amp;" ","")</f>
        <v/>
      </c>
      <c r="BA54" s="85" t="str">
        <f>IF('1.MapaRiesgos'!$Y48=BA$5,$AC54&amp;" ","")</f>
        <v/>
      </c>
      <c r="BB54" s="85" t="str">
        <f>IF('1.MapaRiesgos'!$Y48=BB$5,$AC54&amp;" ","")</f>
        <v/>
      </c>
      <c r="BC54" s="86"/>
    </row>
    <row r="55" spans="1:55" x14ac:dyDescent="0.25">
      <c r="A55" s="77">
        <f t="shared" si="0"/>
        <v>300</v>
      </c>
      <c r="B55" s="81">
        <f>'1.MapaRiesgos'!B49</f>
        <v>0</v>
      </c>
      <c r="C55" s="80" t="str">
        <f>'1.MapaRiesgos'!C49&amp;"-i"</f>
        <v>-i</v>
      </c>
      <c r="D55" s="82" t="str">
        <f>IF('1.MapaRiesgos'!$Q49=D$5,$C55&amp;" ","")</f>
        <v/>
      </c>
      <c r="E55" s="82" t="str">
        <f>IF('1.MapaRiesgos'!$Q49=E$5,$C55&amp;" ","")</f>
        <v/>
      </c>
      <c r="F55" s="82" t="str">
        <f>IF('1.MapaRiesgos'!$Q49=F$5,$C55&amp;" ","")</f>
        <v/>
      </c>
      <c r="G55" s="83" t="str">
        <f>IF('1.MapaRiesgos'!$Q49=G$5,$C55&amp;" ","")</f>
        <v/>
      </c>
      <c r="H55" s="83" t="str">
        <f>IF('1.MapaRiesgos'!$Q49=H$5,$C55&amp;" ","")</f>
        <v/>
      </c>
      <c r="I55" s="83" t="str">
        <f>IF('1.MapaRiesgos'!$Q49=I$5,$C55&amp;" ","")</f>
        <v/>
      </c>
      <c r="J55" s="83" t="str">
        <f>IF('1.MapaRiesgos'!$Q49=J$5,$C55&amp;" ","")</f>
        <v/>
      </c>
      <c r="K55" s="83" t="str">
        <f>IF('1.MapaRiesgos'!$Q49=K$5,$C55&amp;" ","")</f>
        <v/>
      </c>
      <c r="L55" s="83" t="str">
        <f>IF('1.MapaRiesgos'!$Q49=L$5,$C55&amp;" ","")</f>
        <v/>
      </c>
      <c r="M55" s="83" t="str">
        <f>IF('1.MapaRiesgos'!$Q49=M$5,$C55&amp;" ","")</f>
        <v/>
      </c>
      <c r="N55" s="83" t="str">
        <f>IF('1.MapaRiesgos'!$Q49=N$5,$C55&amp;" ","")</f>
        <v/>
      </c>
      <c r="O55" s="84" t="str">
        <f>IF('1.MapaRiesgos'!$Q49=O$5,$C55&amp;" ","")</f>
        <v/>
      </c>
      <c r="P55" s="84" t="str">
        <f>IF('1.MapaRiesgos'!$Q49=P$5,$C55&amp;" ","")</f>
        <v/>
      </c>
      <c r="Q55" s="84" t="str">
        <f>IF('1.MapaRiesgos'!$Q49=Q$5,$C55&amp;" ","")</f>
        <v/>
      </c>
      <c r="R55" s="84" t="str">
        <f>IF('1.MapaRiesgos'!$Q49=R$5,$C55&amp;" ","")</f>
        <v/>
      </c>
      <c r="S55" s="84" t="str">
        <f>IF('1.MapaRiesgos'!$Q49=S$5,$C55&amp;" ","")</f>
        <v/>
      </c>
      <c r="T55" s="84" t="str">
        <f>IF('1.MapaRiesgos'!$Q49=T$5,$C55&amp;" ","")</f>
        <v/>
      </c>
      <c r="U55" s="84" t="str">
        <f>IF('1.MapaRiesgos'!$Q49=U$5,$C55&amp;" ","")</f>
        <v/>
      </c>
      <c r="V55" s="84" t="str">
        <f>IF('1.MapaRiesgos'!$Q49=V$5,$C55&amp;" ","")</f>
        <v/>
      </c>
      <c r="W55" s="84" t="str">
        <f>IF('1.MapaRiesgos'!$Q49=W$5,$C55&amp;" ","")</f>
        <v/>
      </c>
      <c r="X55" s="85" t="str">
        <f>IF('1.MapaRiesgos'!$Q49=X$5,$C55&amp;" ","")</f>
        <v/>
      </c>
      <c r="Y55" s="85" t="str">
        <f>IF('1.MapaRiesgos'!$Q49=Y$5,$C55&amp;" ","")</f>
        <v/>
      </c>
      <c r="Z55" s="85" t="str">
        <f>IF('1.MapaRiesgos'!$Q49=Z$5,$C55&amp;" ","")</f>
        <v/>
      </c>
      <c r="AA55" s="85" t="str">
        <f>IF('1.MapaRiesgos'!$Q49=AA$5,$C55&amp;" ","")</f>
        <v/>
      </c>
      <c r="AB55" s="85" t="str">
        <f>IF('1.MapaRiesgos'!$Q49=AB$5,$C55&amp;" ","")</f>
        <v/>
      </c>
      <c r="AC55" s="80" t="str">
        <f>'1.MapaRiesgos'!C49&amp;"-r"</f>
        <v>-r</v>
      </c>
      <c r="AD55" s="82" t="str">
        <f>IF('1.MapaRiesgos'!$Y49=AD$5,$AC55&amp;" ","")</f>
        <v/>
      </c>
      <c r="AE55" s="82" t="str">
        <f>IF('1.MapaRiesgos'!$Y49=AE$5,$AC55&amp;" ","")</f>
        <v/>
      </c>
      <c r="AF55" s="82" t="str">
        <f>IF('1.MapaRiesgos'!$Y49=AF$5,$AC55&amp;" ","")</f>
        <v/>
      </c>
      <c r="AG55" s="83" t="str">
        <f>IF('1.MapaRiesgos'!$Y49=AG$5,$AC55&amp;" ","")</f>
        <v/>
      </c>
      <c r="AH55" s="83" t="str">
        <f>IF('1.MapaRiesgos'!$Y49=AH$5,$AC55&amp;" ","")</f>
        <v/>
      </c>
      <c r="AI55" s="83" t="str">
        <f>IF('1.MapaRiesgos'!$Y49=AI$5,$AC55&amp;" ","")</f>
        <v/>
      </c>
      <c r="AJ55" s="83" t="str">
        <f>IF('1.MapaRiesgos'!$Y49=AJ$5,$AC55&amp;" ","")</f>
        <v/>
      </c>
      <c r="AK55" s="83" t="str">
        <f>IF('1.MapaRiesgos'!$Y49=AK$5,$AC55&amp;" ","")</f>
        <v/>
      </c>
      <c r="AL55" s="83" t="str">
        <f>IF('1.MapaRiesgos'!$Y49=AL$5,$AC55&amp;" ","")</f>
        <v/>
      </c>
      <c r="AM55" s="83" t="str">
        <f>IF('1.MapaRiesgos'!$Y49=AM$5,$AC55&amp;" ","")</f>
        <v/>
      </c>
      <c r="AN55" s="83" t="str">
        <f>IF('1.MapaRiesgos'!$Y49=AN$5,$AC55&amp;" ","")</f>
        <v/>
      </c>
      <c r="AO55" s="84" t="str">
        <f>IF('1.MapaRiesgos'!$Y49=AO$5,$AC55&amp;" ","")</f>
        <v/>
      </c>
      <c r="AP55" s="84" t="str">
        <f>IF('1.MapaRiesgos'!$Y49=AP$5,$AC55&amp;" ","")</f>
        <v/>
      </c>
      <c r="AQ55" s="84" t="str">
        <f>IF('1.MapaRiesgos'!$Y49=AQ$5,$AC55&amp;" ","")</f>
        <v/>
      </c>
      <c r="AR55" s="84" t="str">
        <f>IF('1.MapaRiesgos'!$Y49=AR$5,$AC55&amp;" ","")</f>
        <v/>
      </c>
      <c r="AS55" s="84" t="str">
        <f>IF('1.MapaRiesgos'!$Y49=AS$5,$AC55&amp;" ","")</f>
        <v/>
      </c>
      <c r="AT55" s="84" t="str">
        <f>IF('1.MapaRiesgos'!$Y49=AT$5,$AC55&amp;" ","")</f>
        <v/>
      </c>
      <c r="AU55" s="84" t="str">
        <f>IF('1.MapaRiesgos'!$Y49=AU$5,$AC55&amp;" ","")</f>
        <v/>
      </c>
      <c r="AV55" s="84" t="str">
        <f>IF('1.MapaRiesgos'!$Y49=AV$5,$AC55&amp;" ","")</f>
        <v/>
      </c>
      <c r="AW55" s="84" t="str">
        <f>IF('1.MapaRiesgos'!$Y49=AW$5,$AC55&amp;" ","")</f>
        <v/>
      </c>
      <c r="AX55" s="85" t="str">
        <f>IF('1.MapaRiesgos'!$Y49=AX$5,$AC55&amp;" ","")</f>
        <v/>
      </c>
      <c r="AY55" s="85" t="str">
        <f>IF('1.MapaRiesgos'!$Y49=AY$5,$AC55&amp;" ","")</f>
        <v/>
      </c>
      <c r="AZ55" s="85" t="str">
        <f>IF('1.MapaRiesgos'!$Y49=AZ$5,$AC55&amp;" ","")</f>
        <v/>
      </c>
      <c r="BA55" s="85" t="str">
        <f>IF('1.MapaRiesgos'!$Y49=BA$5,$AC55&amp;" ","")</f>
        <v/>
      </c>
      <c r="BB55" s="85" t="str">
        <f>IF('1.MapaRiesgos'!$Y49=BB$5,$AC55&amp;" ","")</f>
        <v/>
      </c>
      <c r="BC55" s="86"/>
    </row>
    <row r="56" spans="1:55" x14ac:dyDescent="0.25">
      <c r="A56" s="79"/>
      <c r="C56" s="87" t="s">
        <v>774</v>
      </c>
      <c r="D56" s="32" t="e">
        <f>CONCATENATE(D6,D7,D8,D9,D10,D11,D12,D13,D14,D15,D16,D17,D18,D19,D20,D21,D22,D23,D24,D25,D26,D27,D28,D29,D30,D31,D32,D33,D34,D35,D36,D37,D38,D39,D40,D41,D42,D43,D44,D45,D46,D47,D48,D49,D50,D51,D52,D53,D54,D55)</f>
        <v>#REF!</v>
      </c>
      <c r="E56" s="32" t="e">
        <f t="shared" ref="E56" si="1">CONCATENATE(E6,E7,E8,E9,E10,E11,E12,E13,E14,E15,E16,E17,E18,E19,E20,E21,E22,E23,E24,E25,E26,E27,E28,E29,E30,E31,E32,E33,E34,E35,E36,E37,E38,E39,E40,E41,E42,E43,E44,E45,E46,E47,E48,E49,E50,E51,E52,E53,E54,E55)</f>
        <v>#REF!</v>
      </c>
      <c r="F56" s="32" t="e">
        <f>CONCATENATE(F6,F7,F8,F9,F10,F11,F12,F13,F14,F15,F16,F17,F18,F19,F20,F21,F22,F23,F24,F25,F26,F27,F28,F29,F30,F31,F32,F33,F34,F35,F36,F37,F38,F39,F40,F41,F42,F43,F44,F45,F46,F47,F48,F49,F50,F51,F52,F53,F54,F55)</f>
        <v>#REF!</v>
      </c>
      <c r="G56" s="33" t="e">
        <f t="shared" ref="G56" si="2">CONCATENATE(G6,G7,G8,G9,G10,G11,G12,G13,G14,G15,G16,G17,G18,G19,G20,G21,G22,G23,G24,G25,G26,G27,G28,G29,G30,G31,G32,G33,G34,G35,G36,G37,G38,G39,G40,G41,G42,G43,G44,G45,G46,G47,G48,G49,G50,G51,G52,G53,G54,G55)</f>
        <v>#REF!</v>
      </c>
      <c r="H56" s="33" t="e">
        <f t="shared" ref="H56" si="3">CONCATENATE(H6,H7,H8,H9,H10,H11,H12,H13,H14,H15,H16,H17,H18,H19,H20,H21,H22,H23,H24,H25,H26,H27,H28,H29,H30,H31,H32,H33,H34,H35,H36,H37,H38,H39,H40,H41,H42,H43,H44,H45,H46,H47,H48,H49,H50,H51,H52,H53,H54,H55)</f>
        <v>#REF!</v>
      </c>
      <c r="I56" s="33" t="e">
        <f t="shared" ref="I56" si="4">CONCATENATE(I6,I7,I8,I9,I10,I11,I12,I13,I14,I15,I16,I17,I18,I19,I20,I21,I22,I23,I24,I25,I26,I27,I28,I29,I30,I31,I32,I33,I34,I35,I36,I37,I38,I39,I40,I41,I42,I43,I44,I45,I46,I47,I48,I49,I50,I51,I52,I53,I54,I55)</f>
        <v>#REF!</v>
      </c>
      <c r="J56" s="33" t="e">
        <f t="shared" ref="J56" si="5">CONCATENATE(J6,J7,J8,J9,J10,J11,J12,J13,J14,J15,J16,J17,J18,J19,J20,J21,J22,J23,J24,J25,J26,J27,J28,J29,J30,J31,J32,J33,J34,J35,J36,J37,J38,J39,J40,J41,J42,J43,J44,J45,J46,J47,J48,J49,J50,J51,J52,J53,J54,J55)</f>
        <v>#REF!</v>
      </c>
      <c r="K56" s="33" t="e">
        <f t="shared" ref="K56" si="6">CONCATENATE(K6,K7,K8,K9,K10,K11,K12,K13,K14,K15,K16,K17,K18,K19,K20,K21,K22,K23,K24,K25,K26,K27,K28,K29,K30,K31,K32,K33,K34,K35,K36,K37,K38,K39,K40,K41,K42,K43,K44,K45,K46,K47,K48,K49,K50,K51,K52,K53,K54,K55)</f>
        <v>#REF!</v>
      </c>
      <c r="L56" s="33" t="e">
        <f t="shared" ref="L56" si="7">CONCATENATE(L6,L7,L8,L9,L10,L11,L12,L13,L14,L15,L16,L17,L18,L19,L20,L21,L22,L23,L24,L25,L26,L27,L28,L29,L30,L31,L32,L33,L34,L35,L36,L37,L38,L39,L40,L41,L42,L43,L44,L45,L46,L47,L48,L49,L50,L51,L52,L53,L54,L55)</f>
        <v>#REF!</v>
      </c>
      <c r="M56" s="33" t="e">
        <f t="shared" ref="M56" si="8">CONCATENATE(M6,M7,M8,M9,M10,M11,M12,M13,M14,M15,M16,M17,M18,M19,M20,M21,M22,M23,M24,M25,M26,M27,M28,M29,M30,M31,M32,M33,M34,M35,M36,M37,M38,M39,M40,M41,M42,M43,M44,M45,M46,M47,M48,M49,M50,M51,M52,M53,M54,M55)</f>
        <v>#REF!</v>
      </c>
      <c r="N56" s="33" t="e">
        <f t="shared" ref="N56" si="9">CONCATENATE(N6,N7,N8,N9,N10,N11,N12,N13,N14,N15,N16,N17,N18,N19,N20,N21,N22,N23,N24,N25,N26,N27,N28,N29,N30,N31,N32,N33,N34,N35,N36,N37,N38,N39,N40,N41,N42,N43,N44,N45,N46,N47,N48,N49,N50,N51,N52,N53,N54,N55)</f>
        <v>#REF!</v>
      </c>
      <c r="O56" s="34" t="e">
        <f>CONCATENATE(O6,O7,O8,O9,O10,O11,O12,O13,O14,O15,O16,O17,O18,O19,O20,O21,O22,O23,O24,O25,O26,O27,O28,O29,O30,O31,O32,O33,O34,O35,O36,O37,O38,O39,O40,O41,O42,O43,O44,O45,O46,O47,O48,O49,O50,O51,O52,O53,O54,O55)</f>
        <v>#REF!</v>
      </c>
      <c r="P56" s="34" t="e">
        <f t="shared" ref="P56:W56" si="10">CONCATENATE(P6,P7,P8,P9,P10,P11,P12,P13,P14,P15,P16,P17,P18,P19,P20,P21,P22,P23,P24,P25,P26,P27,P28,P29,P30,P31,P32,P33,P34,P35,P36,P37,P38,P39,P40,P41,P42,P43,P44,P45,P46,P47,P48,P49,P50,P51,P52,P53,P54,P55)</f>
        <v>#REF!</v>
      </c>
      <c r="Q56" s="34" t="e">
        <f t="shared" si="10"/>
        <v>#REF!</v>
      </c>
      <c r="R56" s="34" t="e">
        <f t="shared" si="10"/>
        <v>#REF!</v>
      </c>
      <c r="S56" s="34" t="e">
        <f t="shared" si="10"/>
        <v>#REF!</v>
      </c>
      <c r="T56" s="34" t="e">
        <f t="shared" si="10"/>
        <v>#REF!</v>
      </c>
      <c r="U56" s="34" t="e">
        <f t="shared" si="10"/>
        <v>#REF!</v>
      </c>
      <c r="V56" s="34" t="e">
        <f t="shared" si="10"/>
        <v>#REF!</v>
      </c>
      <c r="W56" s="34" t="e">
        <f t="shared" si="10"/>
        <v>#REF!</v>
      </c>
      <c r="X56" s="35" t="e">
        <f>CONCATENATE(X6,X7,X8,X9,X10,X11,X12,X13,X14,X15,X16,X17,X18,X19,X20,X21,X22,X23,X24,X25,X26,X27,X28,X29,X30,X31,X32,X33,X34,X35,X36,X37,X38,X39,X40,X41,X42,X43,X44,X45,X46,X47,X48,X49,X50,X51,X52,X53,X54,X55)</f>
        <v>#REF!</v>
      </c>
      <c r="Y56" s="35" t="e">
        <f t="shared" ref="Y56:AB56" si="11">CONCATENATE(Y6,Y7,Y8,Y9,Y10,Y11,Y12,Y13,Y14,Y15,Y16,Y17,Y18,Y19,Y20,Y21,Y22,Y23,Y24,Y25,Y26,Y27,Y28,Y29,Y30,Y31,Y32,Y33,Y34,Y35,Y36,Y37,Y38,Y39,Y40,Y41,Y42,Y43,Y44,Y45,Y46,Y47,Y48,Y49,Y50,Y51,Y52,Y53,Y54,Y55)</f>
        <v>#REF!</v>
      </c>
      <c r="Z56" s="35" t="e">
        <f t="shared" si="11"/>
        <v>#REF!</v>
      </c>
      <c r="AA56" s="35" t="e">
        <f t="shared" si="11"/>
        <v>#REF!</v>
      </c>
      <c r="AB56" s="35" t="e">
        <f t="shared" si="11"/>
        <v>#REF!</v>
      </c>
      <c r="AC56" s="87" t="s">
        <v>774</v>
      </c>
      <c r="AD56" s="32" t="e">
        <f>CONCATENATE(AD6,AD7,AD8,AD9,AD10,AD11,AD12,AD13,AD14,AD15,AD16,AD17,AD18,AD19,AD20,AD21,AD22,AD23,AD24,AD25,AD26,AD27,AD28,AD29,AD30,AD31,AD32,AD33,AD34,AD35,AD36,AD37,AD38,AD39,AD40,AD41,AD42,AD43,AD44,AD45,AD46,AD47,AD48,AD49,AD50,AD51,AD52,AD53,AD54,AD55)</f>
        <v>#REF!</v>
      </c>
      <c r="AE56" s="32" t="e">
        <f t="shared" ref="AE56:AF56" si="12">CONCATENATE(AE6,AE7,AE8,AE9,AE10,AE11,AE12,AE13,AE14,AE15,AE16,AE17,AE18,AE19,AE20,AE21,AE22,AE23,AE24,AE25,AE26,AE27,AE28,AE29,AE30,AE31,AE32,AE33,AE34,AE35,AE36,AE37,AE38,AE39,AE40,AE41,AE42,AE43,AE44,AE45,AE46,AE47,AE48,AE49,AE50,AE51,AE52,AE53,AE54,AE55)</f>
        <v>#REF!</v>
      </c>
      <c r="AF56" s="32" t="e">
        <f t="shared" si="12"/>
        <v>#REF!</v>
      </c>
      <c r="AG56" s="33" t="e">
        <f>CONCATENATE(AG6,AG7,AG8,AG9,AG10,AG11,AG12,AG13,AG14,AG15,AG16,AG17,AG18,AG19,AG20,AG21,AG22,AG23,AG24,AG25,AG26,AG27,AG28,AG29,AG30,AG31,AG32,AG33,AG34,AG35,AG36,AG37,AG38,AG39,AG40,AG41,AG42,AG43,AG44,AG45,AG46,AG47,AG48,AG49,AG50,AG51,AG52,AG53,AG54,AG55)</f>
        <v>#REF!</v>
      </c>
      <c r="AH56" s="33" t="e">
        <f t="shared" ref="AH56:AM56" si="13">CONCATENATE(AH6,AH7,AH8,AH9,AH10,AH11,AH12,AH13,AH14,AH15,AH16,AH17,AH18,AH19,AH20,AH21,AH22,AH23,AH24,AH25,AH26,AH27,AH28,AH29,AH30,AH31,AH32,AH33,AH34,AH35,AH36,AH37,AH38,AH39,AH40,AH41,AH42,AH43,AH44,AH45,AH46,AH47,AH48,AH49,AH50,AH51,AH52,AH53,AH54,AH55)</f>
        <v>#REF!</v>
      </c>
      <c r="AI56" s="33" t="e">
        <f t="shared" si="13"/>
        <v>#REF!</v>
      </c>
      <c r="AJ56" s="33" t="e">
        <f t="shared" si="13"/>
        <v>#REF!</v>
      </c>
      <c r="AK56" s="33" t="e">
        <f t="shared" si="13"/>
        <v>#REF!</v>
      </c>
      <c r="AL56" s="33" t="e">
        <f t="shared" si="13"/>
        <v>#REF!</v>
      </c>
      <c r="AM56" s="33" t="e">
        <f t="shared" si="13"/>
        <v>#REF!</v>
      </c>
      <c r="AN56" s="33" t="e">
        <f>CONCATENATE(AN6,AN7,AN8,AN9,AN10,AN11,AN12,AN13,AN14,AN15,AN16,AN17,AN18,AN19,AN20,AN21,AN22,AN23,AN24,AN25,AN26,AN27,AN28,AN29,AN30,AN31,AN32,AN33,AN34,AN35,AN36,AN37,AN38,AN39,AN40,AN41,AN42,AN43,AN44,AN45,AN46,AN47,AN48,AN49,AN50,AN51,AN52,AN53,AN54,AN55)</f>
        <v>#REF!</v>
      </c>
      <c r="AO56" s="34" t="e">
        <f>CONCATENATE(AO6,AO7,AO8,AO9,AO10,AO11,AO12,AO13,AO14,AO15,AO16,AO17,AO18,AO19,AO20,AO21,AO22,AO23,AO24,AO25,AO26,AO27,AO28,AO29,AO30,AO31,AO32,AO33,AO34,AO35,AO36,AO37,AO38,AO39,AO40,AO41,AO42,AO43,AO44,AO45,AO46,AO47,AO48,AO49,AO50,AO51,AO52,AO53,AO54,AO55)</f>
        <v>#REF!</v>
      </c>
      <c r="AP56" s="34" t="e">
        <f t="shared" ref="AP56:AW56" si="14">CONCATENATE(AP6,AP7,AP8,AP9,AP10,AP11,AP12,AP13,AP14,AP15,AP16,AP17,AP18,AP19,AP20,AP21,AP22,AP23,AP24,AP25,AP26,AP27,AP28,AP29,AP30,AP31,AP32,AP33,AP34,AP35,AP36,AP37,AP38,AP39,AP40,AP41,AP42,AP43,AP44,AP45,AP46,AP47,AP48,AP49,AP50,AP51,AP52,AP53,AP54,AP55)</f>
        <v>#REF!</v>
      </c>
      <c r="AQ56" s="34" t="e">
        <f t="shared" si="14"/>
        <v>#REF!</v>
      </c>
      <c r="AR56" s="34" t="e">
        <f t="shared" si="14"/>
        <v>#REF!</v>
      </c>
      <c r="AS56" s="34" t="e">
        <f t="shared" si="14"/>
        <v>#REF!</v>
      </c>
      <c r="AT56" s="34" t="e">
        <f t="shared" si="14"/>
        <v>#REF!</v>
      </c>
      <c r="AU56" s="34" t="e">
        <f t="shared" si="14"/>
        <v>#REF!</v>
      </c>
      <c r="AV56" s="34" t="e">
        <f t="shared" si="14"/>
        <v>#REF!</v>
      </c>
      <c r="AW56" s="34" t="e">
        <f t="shared" si="14"/>
        <v>#REF!</v>
      </c>
      <c r="AX56" s="35" t="e">
        <f>CONCATENATE(AX6,AX7,AX8,AX9,AX10,AX11,AX12,AX13,AX14,AX15,AX16,AX17,AX18,AX19,AX20,AX21,AX22,AX23,AX24,AX25,AX26,AX27,AX28,AX29,AX30,AX31,AX32,AX33,AX34,AX35,AX36,AX37,AX38,AX39,AX40,AX41,AX42,AX43,AX44,AX45,AX46,AX47,AX48,AX49,AX50,AX51,AX52,AX53,AX54,AX55)</f>
        <v>#REF!</v>
      </c>
      <c r="AY56" s="35" t="e">
        <f t="shared" ref="AY56:BB56" si="15">CONCATENATE(AY6,AY7,AY8,AY9,AY10,AY11,AY12,AY13,AY14,AY15,AY16,AY17,AY18,AY19,AY20,AY21,AY22,AY23,AY24,AY25,AY26,AY27,AY28,AY29,AY30,AY31,AY32,AY33,AY34,AY35,AY36,AY37,AY38,AY39,AY40,AY41,AY42,AY43,AY44,AY45,AY46,AY47,AY48,AY49,AY50,AY51,AY52,AY53,AY54,AY55)</f>
        <v>#REF!</v>
      </c>
      <c r="AZ56" s="35" t="e">
        <f t="shared" si="15"/>
        <v>#REF!</v>
      </c>
      <c r="BA56" s="35" t="e">
        <f t="shared" si="15"/>
        <v>#REF!</v>
      </c>
      <c r="BB56" s="35" t="e">
        <f t="shared" si="15"/>
        <v>#REF!</v>
      </c>
    </row>
    <row r="57" spans="1:55" x14ac:dyDescent="0.25">
      <c r="C57" s="87" t="s">
        <v>775</v>
      </c>
      <c r="D57" s="80">
        <f>50-COUNTBLANK(D6:D55)</f>
        <v>6</v>
      </c>
      <c r="E57" s="80">
        <f>50-COUNTBLANK(E6:E55)</f>
        <v>6</v>
      </c>
      <c r="F57" s="80">
        <f t="shared" ref="F57:AB57" si="16">50-COUNTBLANK(F6:F55)</f>
        <v>6</v>
      </c>
      <c r="G57" s="80">
        <f t="shared" si="16"/>
        <v>6</v>
      </c>
      <c r="H57" s="80">
        <f t="shared" si="16"/>
        <v>8</v>
      </c>
      <c r="I57" s="80">
        <f t="shared" si="16"/>
        <v>6</v>
      </c>
      <c r="J57" s="80">
        <f t="shared" si="16"/>
        <v>6</v>
      </c>
      <c r="K57" s="80">
        <f t="shared" si="16"/>
        <v>6</v>
      </c>
      <c r="L57" s="80">
        <f t="shared" si="16"/>
        <v>6</v>
      </c>
      <c r="M57" s="80">
        <f t="shared" si="16"/>
        <v>8</v>
      </c>
      <c r="N57" s="80">
        <f t="shared" si="16"/>
        <v>13</v>
      </c>
      <c r="O57" s="80">
        <f t="shared" si="16"/>
        <v>6</v>
      </c>
      <c r="P57" s="80">
        <f t="shared" si="16"/>
        <v>6</v>
      </c>
      <c r="Q57" s="80">
        <f t="shared" si="16"/>
        <v>6</v>
      </c>
      <c r="R57" s="80">
        <f t="shared" si="16"/>
        <v>6</v>
      </c>
      <c r="S57" s="80">
        <f t="shared" si="16"/>
        <v>9</v>
      </c>
      <c r="T57" s="80">
        <f t="shared" si="16"/>
        <v>6</v>
      </c>
      <c r="U57" s="80">
        <f t="shared" si="16"/>
        <v>6</v>
      </c>
      <c r="V57" s="80">
        <f t="shared" si="16"/>
        <v>6</v>
      </c>
      <c r="W57" s="80">
        <f t="shared" si="16"/>
        <v>6</v>
      </c>
      <c r="X57" s="80">
        <f t="shared" si="16"/>
        <v>7</v>
      </c>
      <c r="Y57" s="80">
        <f t="shared" si="16"/>
        <v>8</v>
      </c>
      <c r="Z57" s="80">
        <f t="shared" si="16"/>
        <v>9</v>
      </c>
      <c r="AA57" s="80">
        <f t="shared" si="16"/>
        <v>6</v>
      </c>
      <c r="AB57" s="80">
        <f t="shared" si="16"/>
        <v>6</v>
      </c>
      <c r="AC57" s="87" t="s">
        <v>775</v>
      </c>
      <c r="AD57" s="87">
        <f>50-COUNTBLANK(AD6:AD55)</f>
        <v>6</v>
      </c>
      <c r="AE57" s="87">
        <f t="shared" ref="AE57:BB57" si="17">50-COUNTBLANK(AE6:AE55)</f>
        <v>6</v>
      </c>
      <c r="AF57" s="87">
        <f t="shared" si="17"/>
        <v>9</v>
      </c>
      <c r="AG57" s="87">
        <f t="shared" si="17"/>
        <v>6</v>
      </c>
      <c r="AH57" s="87">
        <f t="shared" si="17"/>
        <v>7</v>
      </c>
      <c r="AI57" s="87">
        <f t="shared" si="17"/>
        <v>6</v>
      </c>
      <c r="AJ57" s="87">
        <f t="shared" si="17"/>
        <v>6</v>
      </c>
      <c r="AK57" s="87">
        <f t="shared" si="17"/>
        <v>10</v>
      </c>
      <c r="AL57" s="87">
        <f t="shared" si="17"/>
        <v>6</v>
      </c>
      <c r="AM57" s="87">
        <f t="shared" si="17"/>
        <v>8</v>
      </c>
      <c r="AN57" s="87">
        <f t="shared" si="17"/>
        <v>7</v>
      </c>
      <c r="AO57" s="87">
        <f t="shared" si="17"/>
        <v>6</v>
      </c>
      <c r="AP57" s="87">
        <f t="shared" si="17"/>
        <v>10</v>
      </c>
      <c r="AQ57" s="87">
        <f t="shared" si="17"/>
        <v>6</v>
      </c>
      <c r="AR57" s="87">
        <f t="shared" si="17"/>
        <v>6</v>
      </c>
      <c r="AS57" s="87">
        <f t="shared" si="17"/>
        <v>7</v>
      </c>
      <c r="AT57" s="87">
        <f t="shared" si="17"/>
        <v>10</v>
      </c>
      <c r="AU57" s="87">
        <f t="shared" si="17"/>
        <v>6</v>
      </c>
      <c r="AV57" s="87">
        <f t="shared" si="17"/>
        <v>6</v>
      </c>
      <c r="AW57" s="87">
        <f t="shared" si="17"/>
        <v>6</v>
      </c>
      <c r="AX57" s="87">
        <f t="shared" si="17"/>
        <v>6</v>
      </c>
      <c r="AY57" s="87">
        <f t="shared" si="17"/>
        <v>6</v>
      </c>
      <c r="AZ57" s="87">
        <f t="shared" si="17"/>
        <v>6</v>
      </c>
      <c r="BA57" s="87">
        <f t="shared" si="17"/>
        <v>6</v>
      </c>
      <c r="BB57" s="87">
        <f t="shared" si="17"/>
        <v>6</v>
      </c>
    </row>
    <row r="60" spans="1:55" x14ac:dyDescent="0.25">
      <c r="B60" s="88" t="s">
        <v>776</v>
      </c>
      <c r="C60" s="87" t="s">
        <v>772</v>
      </c>
      <c r="D60" s="22">
        <v>1</v>
      </c>
      <c r="E60" s="22">
        <v>2</v>
      </c>
      <c r="F60" s="22">
        <v>3</v>
      </c>
      <c r="G60" s="21">
        <v>4</v>
      </c>
      <c r="H60" s="21">
        <v>5</v>
      </c>
      <c r="I60" s="21">
        <v>6</v>
      </c>
      <c r="J60" s="21">
        <v>7</v>
      </c>
      <c r="K60" s="21">
        <v>8</v>
      </c>
      <c r="L60" s="21">
        <v>9</v>
      </c>
      <c r="M60" s="21">
        <v>10</v>
      </c>
      <c r="N60" s="21">
        <v>11</v>
      </c>
      <c r="O60" s="19">
        <v>12</v>
      </c>
      <c r="P60" s="19">
        <v>13</v>
      </c>
      <c r="Q60" s="19">
        <v>14</v>
      </c>
      <c r="R60" s="19">
        <v>15</v>
      </c>
      <c r="S60" s="19">
        <v>16</v>
      </c>
      <c r="T60" s="19">
        <v>17</v>
      </c>
      <c r="U60" s="19">
        <v>18</v>
      </c>
      <c r="V60" s="19">
        <v>19</v>
      </c>
      <c r="W60" s="19">
        <v>20</v>
      </c>
      <c r="X60" s="20">
        <v>21</v>
      </c>
      <c r="Y60" s="20">
        <v>22</v>
      </c>
      <c r="Z60" s="20">
        <v>23</v>
      </c>
      <c r="AA60" s="20">
        <v>24</v>
      </c>
      <c r="AB60" s="20">
        <v>25</v>
      </c>
      <c r="AC60" s="87" t="s">
        <v>773</v>
      </c>
      <c r="AD60" s="22">
        <v>1</v>
      </c>
      <c r="AE60" s="22">
        <v>2</v>
      </c>
      <c r="AF60" s="22">
        <v>3</v>
      </c>
      <c r="AG60" s="21">
        <v>4</v>
      </c>
      <c r="AH60" s="21">
        <v>5</v>
      </c>
      <c r="AI60" s="21">
        <v>6</v>
      </c>
      <c r="AJ60" s="21">
        <v>7</v>
      </c>
      <c r="AK60" s="21">
        <v>8</v>
      </c>
      <c r="AL60" s="21">
        <v>9</v>
      </c>
      <c r="AM60" s="21">
        <v>10</v>
      </c>
      <c r="AN60" s="21">
        <v>11</v>
      </c>
      <c r="AO60" s="19">
        <v>12</v>
      </c>
      <c r="AP60" s="19">
        <v>13</v>
      </c>
      <c r="AQ60" s="19">
        <v>14</v>
      </c>
      <c r="AR60" s="19">
        <v>15</v>
      </c>
      <c r="AS60" s="19">
        <v>16</v>
      </c>
      <c r="AT60" s="19">
        <v>17</v>
      </c>
      <c r="AU60" s="19">
        <v>18</v>
      </c>
      <c r="AV60" s="19">
        <v>19</v>
      </c>
      <c r="AW60" s="19">
        <v>20</v>
      </c>
      <c r="AX60" s="20">
        <v>21</v>
      </c>
      <c r="AY60" s="20">
        <v>22</v>
      </c>
      <c r="AZ60" s="20">
        <v>23</v>
      </c>
      <c r="BA60" s="20">
        <v>24</v>
      </c>
      <c r="BB60" s="20">
        <v>25</v>
      </c>
    </row>
    <row r="61" spans="1:55" x14ac:dyDescent="0.25">
      <c r="B61" s="89" t="str">
        <f>'3.MatricesCalor'!J22</f>
        <v>Direccionamiento estratégico</v>
      </c>
      <c r="C61" s="80" t="str">
        <f>C6</f>
        <v>ADQ-O1-i</v>
      </c>
      <c r="D61" s="82" t="str">
        <f t="shared" ref="D61:AB61" si="18">IF($B6=$B$61,D6,"")</f>
        <v/>
      </c>
      <c r="E61" s="82" t="str">
        <f t="shared" si="18"/>
        <v/>
      </c>
      <c r="F61" s="82" t="str">
        <f t="shared" si="18"/>
        <v/>
      </c>
      <c r="G61" s="82" t="str">
        <f t="shared" si="18"/>
        <v/>
      </c>
      <c r="H61" s="82" t="str">
        <f t="shared" si="18"/>
        <v/>
      </c>
      <c r="I61" s="82" t="str">
        <f t="shared" si="18"/>
        <v/>
      </c>
      <c r="J61" s="82" t="str">
        <f t="shared" si="18"/>
        <v/>
      </c>
      <c r="K61" s="82" t="str">
        <f t="shared" si="18"/>
        <v/>
      </c>
      <c r="L61" s="82" t="str">
        <f t="shared" si="18"/>
        <v/>
      </c>
      <c r="M61" s="82" t="str">
        <f t="shared" si="18"/>
        <v/>
      </c>
      <c r="N61" s="82" t="str">
        <f t="shared" si="18"/>
        <v/>
      </c>
      <c r="O61" s="82" t="str">
        <f t="shared" si="18"/>
        <v/>
      </c>
      <c r="P61" s="82" t="str">
        <f t="shared" si="18"/>
        <v/>
      </c>
      <c r="Q61" s="82" t="str">
        <f t="shared" si="18"/>
        <v/>
      </c>
      <c r="R61" s="82" t="str">
        <f t="shared" si="18"/>
        <v/>
      </c>
      <c r="S61" s="82" t="str">
        <f t="shared" si="18"/>
        <v/>
      </c>
      <c r="T61" s="82" t="str">
        <f t="shared" si="18"/>
        <v/>
      </c>
      <c r="U61" s="82" t="str">
        <f t="shared" si="18"/>
        <v/>
      </c>
      <c r="V61" s="82" t="str">
        <f t="shared" si="18"/>
        <v/>
      </c>
      <c r="W61" s="82" t="str">
        <f t="shared" si="18"/>
        <v/>
      </c>
      <c r="X61" s="82" t="str">
        <f t="shared" si="18"/>
        <v/>
      </c>
      <c r="Y61" s="82" t="str">
        <f t="shared" si="18"/>
        <v/>
      </c>
      <c r="Z61" s="82" t="str">
        <f t="shared" si="18"/>
        <v/>
      </c>
      <c r="AA61" s="82" t="str">
        <f t="shared" si="18"/>
        <v/>
      </c>
      <c r="AB61" s="82" t="str">
        <f t="shared" si="18"/>
        <v/>
      </c>
      <c r="AC61" s="80" t="str">
        <f>AC6</f>
        <v>ADQ-O1-r</v>
      </c>
      <c r="AD61" s="82" t="str">
        <f>IF($B6='3.MatricesCalor'!$J$22,AD6,"")</f>
        <v/>
      </c>
      <c r="AE61" s="82" t="str">
        <f>IF($B6='3.MatricesCalor'!$J$22,AE6,"")</f>
        <v/>
      </c>
      <c r="AF61" s="82" t="str">
        <f>IF($B6='3.MatricesCalor'!$J$22,AF6,"")</f>
        <v/>
      </c>
      <c r="AG61" s="83" t="str">
        <f>IF($B6='3.MatricesCalor'!$J$22,AG6,"")</f>
        <v/>
      </c>
      <c r="AH61" s="83" t="str">
        <f>IF($B6='3.MatricesCalor'!$J$22,AH6,"")</f>
        <v/>
      </c>
      <c r="AI61" s="83" t="str">
        <f>IF($B6='3.MatricesCalor'!$J$22,AI6,"")</f>
        <v/>
      </c>
      <c r="AJ61" s="83" t="str">
        <f>IF($B6='3.MatricesCalor'!$J$22,AJ6,"")</f>
        <v/>
      </c>
      <c r="AK61" s="83" t="str">
        <f>IF($B6='3.MatricesCalor'!$J$22,AK6,"")</f>
        <v/>
      </c>
      <c r="AL61" s="83" t="str">
        <f>IF($B6='3.MatricesCalor'!$J$22,AL6,"")</f>
        <v/>
      </c>
      <c r="AM61" s="83" t="str">
        <f>IF($B6='3.MatricesCalor'!$J$22,AM6,"")</f>
        <v/>
      </c>
      <c r="AN61" s="83" t="str">
        <f>IF($B6='3.MatricesCalor'!$J$22,AN6,"")</f>
        <v/>
      </c>
      <c r="AO61" s="84" t="str">
        <f>IF($B6='3.MatricesCalor'!$J$22,AO6,"")</f>
        <v/>
      </c>
      <c r="AP61" s="84" t="str">
        <f>IF($B6='3.MatricesCalor'!$J$22,AP6,"")</f>
        <v/>
      </c>
      <c r="AQ61" s="84" t="str">
        <f>IF($B6='3.MatricesCalor'!$J$22,AQ6,"")</f>
        <v/>
      </c>
      <c r="AR61" s="84" t="str">
        <f>IF($B6='3.MatricesCalor'!$J$22,AR6,"")</f>
        <v/>
      </c>
      <c r="AS61" s="84" t="str">
        <f>IF($B6='3.MatricesCalor'!$J$22,AS6,"")</f>
        <v/>
      </c>
      <c r="AT61" s="84" t="str">
        <f>IF($B6='3.MatricesCalor'!$J$22,AT6,"")</f>
        <v/>
      </c>
      <c r="AU61" s="84" t="str">
        <f>IF($B6='3.MatricesCalor'!$J$22,AU6,"")</f>
        <v/>
      </c>
      <c r="AV61" s="84" t="str">
        <f>IF($B6='3.MatricesCalor'!$J$22,AV6,"")</f>
        <v/>
      </c>
      <c r="AW61" s="84" t="str">
        <f>IF($B6='3.MatricesCalor'!$J$22,AW6,"")</f>
        <v/>
      </c>
      <c r="AX61" s="85" t="str">
        <f>IF($B6='3.MatricesCalor'!$J$22,AX6,"")</f>
        <v/>
      </c>
      <c r="AY61" s="85" t="str">
        <f>IF($B6='3.MatricesCalor'!$J$22,AY6,"")</f>
        <v/>
      </c>
      <c r="AZ61" s="85" t="str">
        <f>IF($B6='3.MatricesCalor'!$J$22,AZ6,"")</f>
        <v/>
      </c>
      <c r="BA61" s="85" t="str">
        <f>IF($B6='3.MatricesCalor'!$J$22,BA6,"")</f>
        <v/>
      </c>
      <c r="BB61" s="85" t="str">
        <f>IF($B6='3.MatricesCalor'!$J$22,BB6,"")</f>
        <v/>
      </c>
    </row>
    <row r="62" spans="1:55" x14ac:dyDescent="0.25">
      <c r="C62" s="80" t="str">
        <f t="shared" ref="C62:C110" si="19">C7</f>
        <v>COM-O4-i</v>
      </c>
      <c r="D62" s="82" t="str">
        <f>IF($B7=$B$61,D7,"")</f>
        <v/>
      </c>
      <c r="E62" s="82" t="str">
        <f t="shared" ref="E62:AB62" si="20">IF($B7=$B$61,E7,"")</f>
        <v/>
      </c>
      <c r="F62" s="82" t="str">
        <f t="shared" si="20"/>
        <v/>
      </c>
      <c r="G62" s="82" t="str">
        <f t="shared" si="20"/>
        <v/>
      </c>
      <c r="H62" s="82" t="str">
        <f t="shared" si="20"/>
        <v/>
      </c>
      <c r="I62" s="82" t="str">
        <f t="shared" si="20"/>
        <v/>
      </c>
      <c r="J62" s="82" t="str">
        <f t="shared" si="20"/>
        <v/>
      </c>
      <c r="K62" s="82" t="str">
        <f t="shared" si="20"/>
        <v/>
      </c>
      <c r="L62" s="82" t="str">
        <f t="shared" si="20"/>
        <v/>
      </c>
      <c r="M62" s="82" t="str">
        <f t="shared" si="20"/>
        <v/>
      </c>
      <c r="N62" s="82" t="str">
        <f t="shared" si="20"/>
        <v/>
      </c>
      <c r="O62" s="82" t="str">
        <f t="shared" si="20"/>
        <v/>
      </c>
      <c r="P62" s="82" t="str">
        <f t="shared" si="20"/>
        <v/>
      </c>
      <c r="Q62" s="82" t="str">
        <f t="shared" si="20"/>
        <v/>
      </c>
      <c r="R62" s="82" t="str">
        <f t="shared" si="20"/>
        <v/>
      </c>
      <c r="S62" s="82" t="str">
        <f t="shared" si="20"/>
        <v/>
      </c>
      <c r="T62" s="82" t="str">
        <f t="shared" si="20"/>
        <v/>
      </c>
      <c r="U62" s="82" t="str">
        <f t="shared" si="20"/>
        <v/>
      </c>
      <c r="V62" s="82" t="str">
        <f t="shared" si="20"/>
        <v/>
      </c>
      <c r="W62" s="82" t="str">
        <f t="shared" si="20"/>
        <v/>
      </c>
      <c r="X62" s="82" t="str">
        <f t="shared" si="20"/>
        <v/>
      </c>
      <c r="Y62" s="82" t="str">
        <f t="shared" si="20"/>
        <v/>
      </c>
      <c r="Z62" s="82" t="str">
        <f t="shared" si="20"/>
        <v/>
      </c>
      <c r="AA62" s="82" t="str">
        <f t="shared" si="20"/>
        <v/>
      </c>
      <c r="AB62" s="82" t="str">
        <f t="shared" si="20"/>
        <v/>
      </c>
      <c r="AC62" s="80" t="str">
        <f t="shared" ref="AC62:AC110" si="21">AC7</f>
        <v>COM-O4-r</v>
      </c>
      <c r="AD62" s="82" t="str">
        <f>IF($B7='3.MatricesCalor'!$J$22,AD7,"")</f>
        <v/>
      </c>
      <c r="AE62" s="82" t="str">
        <f>IF($B7='3.MatricesCalor'!$J$22,AE7,"")</f>
        <v/>
      </c>
      <c r="AF62" s="82" t="str">
        <f>IF($B7='3.MatricesCalor'!$J$22,AF7,"")</f>
        <v/>
      </c>
      <c r="AG62" s="83" t="str">
        <f>IF($B7='3.MatricesCalor'!$J$22,AG7,"")</f>
        <v/>
      </c>
      <c r="AH62" s="83" t="str">
        <f>IF($B7='3.MatricesCalor'!$J$22,AH7,"")</f>
        <v/>
      </c>
      <c r="AI62" s="83" t="str">
        <f>IF($B7='3.MatricesCalor'!$J$22,AI7,"")</f>
        <v/>
      </c>
      <c r="AJ62" s="83" t="str">
        <f>IF($B7='3.MatricesCalor'!$J$22,AJ7,"")</f>
        <v/>
      </c>
      <c r="AK62" s="83" t="str">
        <f>IF($B7='3.MatricesCalor'!$J$22,AK7,"")</f>
        <v/>
      </c>
      <c r="AL62" s="83" t="str">
        <f>IF($B7='3.MatricesCalor'!$J$22,AL7,"")</f>
        <v/>
      </c>
      <c r="AM62" s="83" t="str">
        <f>IF($B7='3.MatricesCalor'!$J$22,AM7,"")</f>
        <v/>
      </c>
      <c r="AN62" s="83" t="str">
        <f>IF($B7='3.MatricesCalor'!$J$22,AN7,"")</f>
        <v/>
      </c>
      <c r="AO62" s="84" t="str">
        <f>IF($B7='3.MatricesCalor'!$J$22,AO7,"")</f>
        <v/>
      </c>
      <c r="AP62" s="84" t="str">
        <f>IF($B7='3.MatricesCalor'!$J$22,AP7,"")</f>
        <v/>
      </c>
      <c r="AQ62" s="84" t="str">
        <f>IF($B7='3.MatricesCalor'!$J$22,AQ7,"")</f>
        <v/>
      </c>
      <c r="AR62" s="84" t="str">
        <f>IF($B7='3.MatricesCalor'!$J$22,AR7,"")</f>
        <v/>
      </c>
      <c r="AS62" s="84" t="str">
        <f>IF($B7='3.MatricesCalor'!$J$22,AS7,"")</f>
        <v/>
      </c>
      <c r="AT62" s="84" t="str">
        <f>IF($B7='3.MatricesCalor'!$J$22,AT7,"")</f>
        <v/>
      </c>
      <c r="AU62" s="84" t="str">
        <f>IF($B7='3.MatricesCalor'!$J$22,AU7,"")</f>
        <v/>
      </c>
      <c r="AV62" s="84" t="str">
        <f>IF($B7='3.MatricesCalor'!$J$22,AV7,"")</f>
        <v/>
      </c>
      <c r="AW62" s="84" t="str">
        <f>IF($B7='3.MatricesCalor'!$J$22,AW7,"")</f>
        <v/>
      </c>
      <c r="AX62" s="85" t="str">
        <f>IF($B7='3.MatricesCalor'!$J$22,AX7,"")</f>
        <v/>
      </c>
      <c r="AY62" s="85" t="str">
        <f>IF($B7='3.MatricesCalor'!$J$22,AY7,"")</f>
        <v/>
      </c>
      <c r="AZ62" s="85" t="str">
        <f>IF($B7='3.MatricesCalor'!$J$22,AZ7,"")</f>
        <v/>
      </c>
      <c r="BA62" s="85" t="str">
        <f>IF($B7='3.MatricesCalor'!$J$22,BA7,"")</f>
        <v/>
      </c>
      <c r="BB62" s="85" t="str">
        <f>IF($B7='3.MatricesCalor'!$J$22,BB7,"")</f>
        <v/>
      </c>
    </row>
    <row r="63" spans="1:55" x14ac:dyDescent="0.25">
      <c r="C63" s="80" t="str">
        <f t="shared" si="19"/>
        <v>DIR-O3-i</v>
      </c>
      <c r="D63" s="82" t="str">
        <f t="shared" ref="D63:AB63" si="22">IF($B8=$B$61,D8,"")</f>
        <v/>
      </c>
      <c r="E63" s="82" t="str">
        <f t="shared" si="22"/>
        <v/>
      </c>
      <c r="F63" s="82" t="str">
        <f t="shared" si="22"/>
        <v/>
      </c>
      <c r="G63" s="82" t="str">
        <f t="shared" si="22"/>
        <v/>
      </c>
      <c r="H63" s="82" t="str">
        <f t="shared" si="22"/>
        <v/>
      </c>
      <c r="I63" s="82" t="str">
        <f t="shared" si="22"/>
        <v/>
      </c>
      <c r="J63" s="82" t="str">
        <f t="shared" si="22"/>
        <v/>
      </c>
      <c r="K63" s="82" t="str">
        <f t="shared" si="22"/>
        <v/>
      </c>
      <c r="L63" s="82" t="str">
        <f t="shared" si="22"/>
        <v/>
      </c>
      <c r="M63" s="82" t="str">
        <f t="shared" si="22"/>
        <v/>
      </c>
      <c r="N63" s="82" t="str">
        <f t="shared" si="22"/>
        <v/>
      </c>
      <c r="O63" s="82" t="str">
        <f t="shared" si="22"/>
        <v/>
      </c>
      <c r="P63" s="82" t="str">
        <f t="shared" si="22"/>
        <v/>
      </c>
      <c r="Q63" s="82" t="str">
        <f t="shared" si="22"/>
        <v/>
      </c>
      <c r="R63" s="82" t="str">
        <f t="shared" si="22"/>
        <v/>
      </c>
      <c r="S63" s="82" t="str">
        <f t="shared" si="22"/>
        <v xml:space="preserve">DIR-O3-i </v>
      </c>
      <c r="T63" s="82" t="str">
        <f t="shared" si="22"/>
        <v/>
      </c>
      <c r="U63" s="82" t="str">
        <f t="shared" si="22"/>
        <v/>
      </c>
      <c r="V63" s="82" t="str">
        <f t="shared" si="22"/>
        <v/>
      </c>
      <c r="W63" s="82" t="str">
        <f t="shared" si="22"/>
        <v/>
      </c>
      <c r="X63" s="82" t="str">
        <f t="shared" si="22"/>
        <v/>
      </c>
      <c r="Y63" s="82" t="str">
        <f t="shared" si="22"/>
        <v/>
      </c>
      <c r="Z63" s="82" t="str">
        <f t="shared" si="22"/>
        <v/>
      </c>
      <c r="AA63" s="82" t="str">
        <f t="shared" si="22"/>
        <v/>
      </c>
      <c r="AB63" s="82" t="str">
        <f t="shared" si="22"/>
        <v/>
      </c>
      <c r="AC63" s="80" t="str">
        <f t="shared" si="21"/>
        <v>DIR-O3-r</v>
      </c>
      <c r="AD63" s="82" t="str">
        <f>IF($B8='3.MatricesCalor'!$J$22,AD8,"")</f>
        <v/>
      </c>
      <c r="AE63" s="82" t="str">
        <f>IF($B8='3.MatricesCalor'!$J$22,AE8,"")</f>
        <v/>
      </c>
      <c r="AF63" s="82" t="str">
        <f>IF($B8='3.MatricesCalor'!$J$22,AF8,"")</f>
        <v/>
      </c>
      <c r="AG63" s="83" t="str">
        <f>IF($B8='3.MatricesCalor'!$J$22,AG8,"")</f>
        <v/>
      </c>
      <c r="AH63" s="83" t="str">
        <f>IF($B8='3.MatricesCalor'!$J$22,AH8,"")</f>
        <v/>
      </c>
      <c r="AI63" s="83" t="str">
        <f>IF($B8='3.MatricesCalor'!$J$22,AI8,"")</f>
        <v/>
      </c>
      <c r="AJ63" s="83" t="str">
        <f>IF($B8='3.MatricesCalor'!$J$22,AJ8,"")</f>
        <v/>
      </c>
      <c r="AK63" s="83" t="str">
        <f>IF($B8='3.MatricesCalor'!$J$22,AK8,"")</f>
        <v xml:space="preserve">DIR-O3-r </v>
      </c>
      <c r="AL63" s="83" t="str">
        <f>IF($B8='3.MatricesCalor'!$J$22,AL8,"")</f>
        <v/>
      </c>
      <c r="AM63" s="83" t="str">
        <f>IF($B8='3.MatricesCalor'!$J$22,AM8,"")</f>
        <v/>
      </c>
      <c r="AN63" s="83" t="str">
        <f>IF($B8='3.MatricesCalor'!$J$22,AN8,"")</f>
        <v/>
      </c>
      <c r="AO63" s="84" t="str">
        <f>IF($B8='3.MatricesCalor'!$J$22,AO8,"")</f>
        <v/>
      </c>
      <c r="AP63" s="84" t="str">
        <f>IF($B8='3.MatricesCalor'!$J$22,AP8,"")</f>
        <v/>
      </c>
      <c r="AQ63" s="84" t="str">
        <f>IF($B8='3.MatricesCalor'!$J$22,AQ8,"")</f>
        <v/>
      </c>
      <c r="AR63" s="84" t="str">
        <f>IF($B8='3.MatricesCalor'!$J$22,AR8,"")</f>
        <v/>
      </c>
      <c r="AS63" s="84" t="str">
        <f>IF($B8='3.MatricesCalor'!$J$22,AS8,"")</f>
        <v/>
      </c>
      <c r="AT63" s="84" t="str">
        <f>IF($B8='3.MatricesCalor'!$J$22,AT8,"")</f>
        <v/>
      </c>
      <c r="AU63" s="84" t="str">
        <f>IF($B8='3.MatricesCalor'!$J$22,AU8,"")</f>
        <v/>
      </c>
      <c r="AV63" s="84" t="str">
        <f>IF($B8='3.MatricesCalor'!$J$22,AV8,"")</f>
        <v/>
      </c>
      <c r="AW63" s="84" t="str">
        <f>IF($B8='3.MatricesCalor'!$J$22,AW8,"")</f>
        <v/>
      </c>
      <c r="AX63" s="85" t="str">
        <f>IF($B8='3.MatricesCalor'!$J$22,AX8,"")</f>
        <v/>
      </c>
      <c r="AY63" s="85" t="str">
        <f>IF($B8='3.MatricesCalor'!$J$22,AY8,"")</f>
        <v/>
      </c>
      <c r="AZ63" s="85" t="str">
        <f>IF($B8='3.MatricesCalor'!$J$22,AZ8,"")</f>
        <v/>
      </c>
      <c r="BA63" s="85" t="str">
        <f>IF($B8='3.MatricesCalor'!$J$22,BA8,"")</f>
        <v/>
      </c>
      <c r="BB63" s="85" t="str">
        <f>IF($B8='3.MatricesCalor'!$J$22,BB8,"")</f>
        <v/>
      </c>
    </row>
    <row r="64" spans="1:55" x14ac:dyDescent="0.25">
      <c r="C64" s="80" t="str">
        <f t="shared" si="19"/>
        <v>COM-O1-i</v>
      </c>
      <c r="D64" s="82" t="str">
        <f t="shared" ref="D64:AB64" si="23">IF($B9=$B$61,D9,"")</f>
        <v/>
      </c>
      <c r="E64" s="82" t="str">
        <f t="shared" si="23"/>
        <v/>
      </c>
      <c r="F64" s="82" t="str">
        <f t="shared" si="23"/>
        <v/>
      </c>
      <c r="G64" s="82" t="str">
        <f t="shared" si="23"/>
        <v/>
      </c>
      <c r="H64" s="82" t="str">
        <f t="shared" si="23"/>
        <v/>
      </c>
      <c r="I64" s="82" t="str">
        <f t="shared" si="23"/>
        <v/>
      </c>
      <c r="J64" s="82" t="str">
        <f t="shared" si="23"/>
        <v/>
      </c>
      <c r="K64" s="82" t="str">
        <f t="shared" si="23"/>
        <v/>
      </c>
      <c r="L64" s="82" t="str">
        <f t="shared" si="23"/>
        <v/>
      </c>
      <c r="M64" s="82" t="str">
        <f t="shared" si="23"/>
        <v/>
      </c>
      <c r="N64" s="82" t="str">
        <f t="shared" si="23"/>
        <v/>
      </c>
      <c r="O64" s="82" t="str">
        <f t="shared" si="23"/>
        <v/>
      </c>
      <c r="P64" s="82" t="str">
        <f t="shared" si="23"/>
        <v/>
      </c>
      <c r="Q64" s="82" t="str">
        <f t="shared" si="23"/>
        <v/>
      </c>
      <c r="R64" s="82" t="str">
        <f t="shared" si="23"/>
        <v/>
      </c>
      <c r="S64" s="82" t="str">
        <f t="shared" si="23"/>
        <v/>
      </c>
      <c r="T64" s="82" t="str">
        <f t="shared" si="23"/>
        <v/>
      </c>
      <c r="U64" s="82" t="str">
        <f t="shared" si="23"/>
        <v/>
      </c>
      <c r="V64" s="82" t="str">
        <f t="shared" si="23"/>
        <v/>
      </c>
      <c r="W64" s="82" t="str">
        <f t="shared" si="23"/>
        <v/>
      </c>
      <c r="X64" s="82" t="str">
        <f t="shared" si="23"/>
        <v/>
      </c>
      <c r="Y64" s="82" t="str">
        <f t="shared" si="23"/>
        <v/>
      </c>
      <c r="Z64" s="82" t="str">
        <f t="shared" si="23"/>
        <v/>
      </c>
      <c r="AA64" s="82" t="str">
        <f t="shared" si="23"/>
        <v/>
      </c>
      <c r="AB64" s="82" t="str">
        <f t="shared" si="23"/>
        <v/>
      </c>
      <c r="AC64" s="80" t="str">
        <f t="shared" si="21"/>
        <v>COM-O1-r</v>
      </c>
      <c r="AD64" s="82" t="str">
        <f>IF($B9='3.MatricesCalor'!$J$22,AD9,"")</f>
        <v/>
      </c>
      <c r="AE64" s="82" t="str">
        <f>IF($B9='3.MatricesCalor'!$J$22,AE9,"")</f>
        <v/>
      </c>
      <c r="AF64" s="82" t="str">
        <f>IF($B9='3.MatricesCalor'!$J$22,AF9,"")</f>
        <v/>
      </c>
      <c r="AG64" s="83" t="str">
        <f>IF($B9='3.MatricesCalor'!$J$22,AG9,"")</f>
        <v/>
      </c>
      <c r="AH64" s="83" t="str">
        <f>IF($B9='3.MatricesCalor'!$J$22,AH9,"")</f>
        <v/>
      </c>
      <c r="AI64" s="83" t="str">
        <f>IF($B9='3.MatricesCalor'!$J$22,AI9,"")</f>
        <v/>
      </c>
      <c r="AJ64" s="83" t="str">
        <f>IF($B9='3.MatricesCalor'!$J$22,AJ9,"")</f>
        <v/>
      </c>
      <c r="AK64" s="83" t="str">
        <f>IF($B9='3.MatricesCalor'!$J$22,AK9,"")</f>
        <v/>
      </c>
      <c r="AL64" s="83" t="str">
        <f>IF($B9='3.MatricesCalor'!$J$22,AL9,"")</f>
        <v/>
      </c>
      <c r="AM64" s="83" t="str">
        <f>IF($B9='3.MatricesCalor'!$J$22,AM9,"")</f>
        <v/>
      </c>
      <c r="AN64" s="83" t="str">
        <f>IF($B9='3.MatricesCalor'!$J$22,AN9,"")</f>
        <v/>
      </c>
      <c r="AO64" s="84" t="str">
        <f>IF($B9='3.MatricesCalor'!$J$22,AO9,"")</f>
        <v/>
      </c>
      <c r="AP64" s="84" t="str">
        <f>IF($B9='3.MatricesCalor'!$J$22,AP9,"")</f>
        <v/>
      </c>
      <c r="AQ64" s="84" t="str">
        <f>IF($B9='3.MatricesCalor'!$J$22,AQ9,"")</f>
        <v/>
      </c>
      <c r="AR64" s="84" t="str">
        <f>IF($B9='3.MatricesCalor'!$J$22,AR9,"")</f>
        <v/>
      </c>
      <c r="AS64" s="84" t="str">
        <f>IF($B9='3.MatricesCalor'!$J$22,AS9,"")</f>
        <v/>
      </c>
      <c r="AT64" s="84" t="str">
        <f>IF($B9='3.MatricesCalor'!$J$22,AT9,"")</f>
        <v/>
      </c>
      <c r="AU64" s="84" t="str">
        <f>IF($B9='3.MatricesCalor'!$J$22,AU9,"")</f>
        <v/>
      </c>
      <c r="AV64" s="84" t="str">
        <f>IF($B9='3.MatricesCalor'!$J$22,AV9,"")</f>
        <v/>
      </c>
      <c r="AW64" s="84" t="str">
        <f>IF($B9='3.MatricesCalor'!$J$22,AW9,"")</f>
        <v/>
      </c>
      <c r="AX64" s="85" t="str">
        <f>IF($B9='3.MatricesCalor'!$J$22,AX9,"")</f>
        <v/>
      </c>
      <c r="AY64" s="85" t="str">
        <f>IF($B9='3.MatricesCalor'!$J$22,AY9,"")</f>
        <v/>
      </c>
      <c r="AZ64" s="85" t="str">
        <f>IF($B9='3.MatricesCalor'!$J$22,AZ9,"")</f>
        <v/>
      </c>
      <c r="BA64" s="85" t="str">
        <f>IF($B9='3.MatricesCalor'!$J$22,BA9,"")</f>
        <v/>
      </c>
      <c r="BB64" s="85" t="str">
        <f>IF($B9='3.MatricesCalor'!$J$22,BB9,"")</f>
        <v/>
      </c>
    </row>
    <row r="65" spans="3:54" x14ac:dyDescent="0.25">
      <c r="C65" s="80" t="str">
        <f t="shared" si="19"/>
        <v>ALI-O1-i</v>
      </c>
      <c r="D65" s="82" t="str">
        <f t="shared" ref="D65:AB65" si="24">IF($B10=$B$61,D10,"")</f>
        <v/>
      </c>
      <c r="E65" s="82" t="str">
        <f t="shared" si="24"/>
        <v/>
      </c>
      <c r="F65" s="82" t="str">
        <f t="shared" si="24"/>
        <v/>
      </c>
      <c r="G65" s="82" t="str">
        <f t="shared" si="24"/>
        <v/>
      </c>
      <c r="H65" s="82" t="str">
        <f t="shared" si="24"/>
        <v/>
      </c>
      <c r="I65" s="82" t="str">
        <f t="shared" si="24"/>
        <v/>
      </c>
      <c r="J65" s="82" t="str">
        <f t="shared" si="24"/>
        <v/>
      </c>
      <c r="K65" s="82" t="str">
        <f t="shared" si="24"/>
        <v/>
      </c>
      <c r="L65" s="82" t="str">
        <f t="shared" si="24"/>
        <v/>
      </c>
      <c r="M65" s="82" t="str">
        <f t="shared" si="24"/>
        <v/>
      </c>
      <c r="N65" s="82" t="str">
        <f t="shared" si="24"/>
        <v/>
      </c>
      <c r="O65" s="82" t="str">
        <f t="shared" si="24"/>
        <v/>
      </c>
      <c r="P65" s="82" t="str">
        <f t="shared" si="24"/>
        <v/>
      </c>
      <c r="Q65" s="82" t="str">
        <f t="shared" si="24"/>
        <v/>
      </c>
      <c r="R65" s="82" t="str">
        <f t="shared" si="24"/>
        <v/>
      </c>
      <c r="S65" s="82" t="str">
        <f t="shared" si="24"/>
        <v/>
      </c>
      <c r="T65" s="82" t="str">
        <f t="shared" si="24"/>
        <v/>
      </c>
      <c r="U65" s="82" t="str">
        <f t="shared" si="24"/>
        <v/>
      </c>
      <c r="V65" s="82" t="str">
        <f t="shared" si="24"/>
        <v/>
      </c>
      <c r="W65" s="82" t="str">
        <f t="shared" si="24"/>
        <v/>
      </c>
      <c r="X65" s="82" t="str">
        <f t="shared" si="24"/>
        <v/>
      </c>
      <c r="Y65" s="82" t="str">
        <f t="shared" si="24"/>
        <v/>
      </c>
      <c r="Z65" s="82" t="str">
        <f t="shared" si="24"/>
        <v/>
      </c>
      <c r="AA65" s="82" t="str">
        <f t="shared" si="24"/>
        <v/>
      </c>
      <c r="AB65" s="82" t="str">
        <f t="shared" si="24"/>
        <v/>
      </c>
      <c r="AC65" s="80" t="str">
        <f t="shared" si="21"/>
        <v>ALI-O1-r</v>
      </c>
      <c r="AD65" s="82" t="str">
        <f>IF($B10='3.MatricesCalor'!$J$22,AD10,"")</f>
        <v/>
      </c>
      <c r="AE65" s="82" t="str">
        <f>IF($B10='3.MatricesCalor'!$J$22,AE10,"")</f>
        <v/>
      </c>
      <c r="AF65" s="82" t="str">
        <f>IF($B10='3.MatricesCalor'!$J$22,AF10,"")</f>
        <v/>
      </c>
      <c r="AG65" s="83" t="str">
        <f>IF($B10='3.MatricesCalor'!$J$22,AG10,"")</f>
        <v/>
      </c>
      <c r="AH65" s="83" t="str">
        <f>IF($B10='3.MatricesCalor'!$J$22,AH10,"")</f>
        <v/>
      </c>
      <c r="AI65" s="83" t="str">
        <f>IF($B10='3.MatricesCalor'!$J$22,AI10,"")</f>
        <v/>
      </c>
      <c r="AJ65" s="83" t="str">
        <f>IF($B10='3.MatricesCalor'!$J$22,AJ10,"")</f>
        <v/>
      </c>
      <c r="AK65" s="83" t="str">
        <f>IF($B10='3.MatricesCalor'!$J$22,AK10,"")</f>
        <v/>
      </c>
      <c r="AL65" s="83" t="str">
        <f>IF($B10='3.MatricesCalor'!$J$22,AL10,"")</f>
        <v/>
      </c>
      <c r="AM65" s="83" t="str">
        <f>IF($B10='3.MatricesCalor'!$J$22,AM10,"")</f>
        <v/>
      </c>
      <c r="AN65" s="83" t="str">
        <f>IF($B10='3.MatricesCalor'!$J$22,AN10,"")</f>
        <v/>
      </c>
      <c r="AO65" s="84" t="str">
        <f>IF($B10='3.MatricesCalor'!$J$22,AO10,"")</f>
        <v/>
      </c>
      <c r="AP65" s="84" t="str">
        <f>IF($B10='3.MatricesCalor'!$J$22,AP10,"")</f>
        <v/>
      </c>
      <c r="AQ65" s="84" t="str">
        <f>IF($B10='3.MatricesCalor'!$J$22,AQ10,"")</f>
        <v/>
      </c>
      <c r="AR65" s="84" t="str">
        <f>IF($B10='3.MatricesCalor'!$J$22,AR10,"")</f>
        <v/>
      </c>
      <c r="AS65" s="84" t="str">
        <f>IF($B10='3.MatricesCalor'!$J$22,AS10,"")</f>
        <v/>
      </c>
      <c r="AT65" s="84" t="str">
        <f>IF($B10='3.MatricesCalor'!$J$22,AT10,"")</f>
        <v/>
      </c>
      <c r="AU65" s="84" t="str">
        <f>IF($B10='3.MatricesCalor'!$J$22,AU10,"")</f>
        <v/>
      </c>
      <c r="AV65" s="84" t="str">
        <f>IF($B10='3.MatricesCalor'!$J$22,AV10,"")</f>
        <v/>
      </c>
      <c r="AW65" s="84" t="str">
        <f>IF($B10='3.MatricesCalor'!$J$22,AW10,"")</f>
        <v/>
      </c>
      <c r="AX65" s="85" t="str">
        <f>IF($B10='3.MatricesCalor'!$J$22,AX10,"")</f>
        <v/>
      </c>
      <c r="AY65" s="85" t="str">
        <f>IF($B10='3.MatricesCalor'!$J$22,AY10,"")</f>
        <v/>
      </c>
      <c r="AZ65" s="85" t="str">
        <f>IF($B10='3.MatricesCalor'!$J$22,AZ10,"")</f>
        <v/>
      </c>
      <c r="BA65" s="85" t="str">
        <f>IF($B10='3.MatricesCalor'!$J$22,BA10,"")</f>
        <v/>
      </c>
      <c r="BB65" s="85" t="str">
        <f>IF($B10='3.MatricesCalor'!$J$22,BB10,"")</f>
        <v/>
      </c>
    </row>
    <row r="66" spans="3:54" x14ac:dyDescent="0.25">
      <c r="C66" s="80" t="str">
        <f t="shared" si="19"/>
        <v>INV-O1-i</v>
      </c>
      <c r="D66" s="82" t="str">
        <f t="shared" ref="D66:AB66" si="25">IF($B11=$B$61,D11,"")</f>
        <v/>
      </c>
      <c r="E66" s="82" t="str">
        <f t="shared" si="25"/>
        <v/>
      </c>
      <c r="F66" s="82" t="str">
        <f t="shared" si="25"/>
        <v/>
      </c>
      <c r="G66" s="82" t="str">
        <f t="shared" si="25"/>
        <v/>
      </c>
      <c r="H66" s="82" t="str">
        <f t="shared" si="25"/>
        <v/>
      </c>
      <c r="I66" s="82" t="str">
        <f t="shared" si="25"/>
        <v/>
      </c>
      <c r="J66" s="82" t="str">
        <f t="shared" si="25"/>
        <v/>
      </c>
      <c r="K66" s="82" t="str">
        <f t="shared" si="25"/>
        <v/>
      </c>
      <c r="L66" s="82" t="str">
        <f t="shared" si="25"/>
        <v/>
      </c>
      <c r="M66" s="82" t="str">
        <f t="shared" si="25"/>
        <v/>
      </c>
      <c r="N66" s="82" t="str">
        <f t="shared" si="25"/>
        <v/>
      </c>
      <c r="O66" s="82" t="str">
        <f t="shared" si="25"/>
        <v/>
      </c>
      <c r="P66" s="82" t="str">
        <f t="shared" si="25"/>
        <v/>
      </c>
      <c r="Q66" s="82" t="str">
        <f t="shared" si="25"/>
        <v/>
      </c>
      <c r="R66" s="82" t="str">
        <f t="shared" si="25"/>
        <v/>
      </c>
      <c r="S66" s="82" t="str">
        <f t="shared" si="25"/>
        <v/>
      </c>
      <c r="T66" s="82" t="str">
        <f t="shared" si="25"/>
        <v/>
      </c>
      <c r="U66" s="82" t="str">
        <f t="shared" si="25"/>
        <v/>
      </c>
      <c r="V66" s="82" t="str">
        <f t="shared" si="25"/>
        <v/>
      </c>
      <c r="W66" s="82" t="str">
        <f t="shared" si="25"/>
        <v/>
      </c>
      <c r="X66" s="82" t="str">
        <f t="shared" si="25"/>
        <v/>
      </c>
      <c r="Y66" s="82" t="str">
        <f t="shared" si="25"/>
        <v/>
      </c>
      <c r="Z66" s="82" t="str">
        <f t="shared" si="25"/>
        <v/>
      </c>
      <c r="AA66" s="82" t="str">
        <f t="shared" si="25"/>
        <v/>
      </c>
      <c r="AB66" s="82" t="str">
        <f t="shared" si="25"/>
        <v/>
      </c>
      <c r="AC66" s="80" t="str">
        <f t="shared" si="21"/>
        <v>INV-O1-r</v>
      </c>
      <c r="AD66" s="82" t="str">
        <f>IF($B11='3.MatricesCalor'!$J$22,AD11,"")</f>
        <v/>
      </c>
      <c r="AE66" s="82" t="str">
        <f>IF($B11='3.MatricesCalor'!$J$22,AE11,"")</f>
        <v/>
      </c>
      <c r="AF66" s="82" t="str">
        <f>IF($B11='3.MatricesCalor'!$J$22,AF11,"")</f>
        <v/>
      </c>
      <c r="AG66" s="83" t="str">
        <f>IF($B11='3.MatricesCalor'!$J$22,AG11,"")</f>
        <v/>
      </c>
      <c r="AH66" s="83" t="str">
        <f>IF($B11='3.MatricesCalor'!$J$22,AH11,"")</f>
        <v/>
      </c>
      <c r="AI66" s="83" t="str">
        <f>IF($B11='3.MatricesCalor'!$J$22,AI11,"")</f>
        <v/>
      </c>
      <c r="AJ66" s="83" t="str">
        <f>IF($B11='3.MatricesCalor'!$J$22,AJ11,"")</f>
        <v/>
      </c>
      <c r="AK66" s="83" t="str">
        <f>IF($B11='3.MatricesCalor'!$J$22,AK11,"")</f>
        <v/>
      </c>
      <c r="AL66" s="83" t="str">
        <f>IF($B11='3.MatricesCalor'!$J$22,AL11,"")</f>
        <v/>
      </c>
      <c r="AM66" s="83" t="str">
        <f>IF($B11='3.MatricesCalor'!$J$22,AM11,"")</f>
        <v/>
      </c>
      <c r="AN66" s="83" t="str">
        <f>IF($B11='3.MatricesCalor'!$J$22,AN11,"")</f>
        <v/>
      </c>
      <c r="AO66" s="84" t="str">
        <f>IF($B11='3.MatricesCalor'!$J$22,AO11,"")</f>
        <v/>
      </c>
      <c r="AP66" s="84" t="str">
        <f>IF($B11='3.MatricesCalor'!$J$22,AP11,"")</f>
        <v/>
      </c>
      <c r="AQ66" s="84" t="str">
        <f>IF($B11='3.MatricesCalor'!$J$22,AQ11,"")</f>
        <v/>
      </c>
      <c r="AR66" s="84" t="str">
        <f>IF($B11='3.MatricesCalor'!$J$22,AR11,"")</f>
        <v/>
      </c>
      <c r="AS66" s="84" t="str">
        <f>IF($B11='3.MatricesCalor'!$J$22,AS11,"")</f>
        <v/>
      </c>
      <c r="AT66" s="84" t="str">
        <f>IF($B11='3.MatricesCalor'!$J$22,AT11,"")</f>
        <v/>
      </c>
      <c r="AU66" s="84" t="str">
        <f>IF($B11='3.MatricesCalor'!$J$22,AU11,"")</f>
        <v/>
      </c>
      <c r="AV66" s="84" t="str">
        <f>IF($B11='3.MatricesCalor'!$J$22,AV11,"")</f>
        <v/>
      </c>
      <c r="AW66" s="84" t="str">
        <f>IF($B11='3.MatricesCalor'!$J$22,AW11,"")</f>
        <v/>
      </c>
      <c r="AX66" s="85" t="str">
        <f>IF($B11='3.MatricesCalor'!$J$22,AX11,"")</f>
        <v/>
      </c>
      <c r="AY66" s="85" t="str">
        <f>IF($B11='3.MatricesCalor'!$J$22,AY11,"")</f>
        <v/>
      </c>
      <c r="AZ66" s="85" t="str">
        <f>IF($B11='3.MatricesCalor'!$J$22,AZ11,"")</f>
        <v/>
      </c>
      <c r="BA66" s="85" t="str">
        <f>IF($B11='3.MatricesCalor'!$J$22,BA11,"")</f>
        <v/>
      </c>
      <c r="BB66" s="85" t="str">
        <f>IF($B11='3.MatricesCalor'!$J$22,BB11,"")</f>
        <v/>
      </c>
    </row>
    <row r="67" spans="3:54" x14ac:dyDescent="0.25">
      <c r="C67" s="80" t="str">
        <f t="shared" si="19"/>
        <v>FOR-O1-i</v>
      </c>
      <c r="D67" s="82" t="str">
        <f t="shared" ref="D67:AB67" si="26">IF($B12=$B$61,D12,"")</f>
        <v/>
      </c>
      <c r="E67" s="82" t="str">
        <f t="shared" si="26"/>
        <v/>
      </c>
      <c r="F67" s="82" t="str">
        <f t="shared" si="26"/>
        <v/>
      </c>
      <c r="G67" s="82" t="str">
        <f t="shared" si="26"/>
        <v/>
      </c>
      <c r="H67" s="82" t="str">
        <f t="shared" si="26"/>
        <v/>
      </c>
      <c r="I67" s="82" t="str">
        <f t="shared" si="26"/>
        <v/>
      </c>
      <c r="J67" s="82" t="str">
        <f t="shared" si="26"/>
        <v/>
      </c>
      <c r="K67" s="82" t="str">
        <f t="shared" si="26"/>
        <v/>
      </c>
      <c r="L67" s="82" t="str">
        <f t="shared" si="26"/>
        <v/>
      </c>
      <c r="M67" s="82" t="str">
        <f t="shared" si="26"/>
        <v/>
      </c>
      <c r="N67" s="82" t="str">
        <f t="shared" si="26"/>
        <v/>
      </c>
      <c r="O67" s="82" t="str">
        <f t="shared" si="26"/>
        <v/>
      </c>
      <c r="P67" s="82" t="str">
        <f t="shared" si="26"/>
        <v/>
      </c>
      <c r="Q67" s="82" t="str">
        <f t="shared" si="26"/>
        <v/>
      </c>
      <c r="R67" s="82" t="str">
        <f t="shared" si="26"/>
        <v/>
      </c>
      <c r="S67" s="82" t="str">
        <f t="shared" si="26"/>
        <v/>
      </c>
      <c r="T67" s="82" t="str">
        <f t="shared" si="26"/>
        <v/>
      </c>
      <c r="U67" s="82" t="str">
        <f t="shared" si="26"/>
        <v/>
      </c>
      <c r="V67" s="82" t="str">
        <f t="shared" si="26"/>
        <v/>
      </c>
      <c r="W67" s="82" t="str">
        <f t="shared" si="26"/>
        <v/>
      </c>
      <c r="X67" s="82" t="str">
        <f t="shared" si="26"/>
        <v/>
      </c>
      <c r="Y67" s="82" t="str">
        <f t="shared" si="26"/>
        <v/>
      </c>
      <c r="Z67" s="82" t="str">
        <f t="shared" si="26"/>
        <v/>
      </c>
      <c r="AA67" s="82" t="str">
        <f t="shared" si="26"/>
        <v/>
      </c>
      <c r="AB67" s="82" t="str">
        <f t="shared" si="26"/>
        <v/>
      </c>
      <c r="AC67" s="80" t="str">
        <f t="shared" si="21"/>
        <v>FOR-O1-r</v>
      </c>
      <c r="AD67" s="82" t="str">
        <f>IF($B12='3.MatricesCalor'!$J$22,AD12,"")</f>
        <v/>
      </c>
      <c r="AE67" s="82" t="str">
        <f>IF($B12='3.MatricesCalor'!$J$22,AE12,"")</f>
        <v/>
      </c>
      <c r="AF67" s="82" t="str">
        <f>IF($B12='3.MatricesCalor'!$J$22,AF12,"")</f>
        <v/>
      </c>
      <c r="AG67" s="83" t="str">
        <f>IF($B12='3.MatricesCalor'!$J$22,AG12,"")</f>
        <v/>
      </c>
      <c r="AH67" s="83" t="str">
        <f>IF($B12='3.MatricesCalor'!$J$22,AH12,"")</f>
        <v/>
      </c>
      <c r="AI67" s="83" t="str">
        <f>IF($B12='3.MatricesCalor'!$J$22,AI12,"")</f>
        <v/>
      </c>
      <c r="AJ67" s="83" t="str">
        <f>IF($B12='3.MatricesCalor'!$J$22,AJ12,"")</f>
        <v/>
      </c>
      <c r="AK67" s="83" t="str">
        <f>IF($B12='3.MatricesCalor'!$J$22,AK12,"")</f>
        <v/>
      </c>
      <c r="AL67" s="83" t="str">
        <f>IF($B12='3.MatricesCalor'!$J$22,AL12,"")</f>
        <v/>
      </c>
      <c r="AM67" s="83" t="str">
        <f>IF($B12='3.MatricesCalor'!$J$22,AM12,"")</f>
        <v/>
      </c>
      <c r="AN67" s="83" t="str">
        <f>IF($B12='3.MatricesCalor'!$J$22,AN12,"")</f>
        <v/>
      </c>
      <c r="AO67" s="84" t="str">
        <f>IF($B12='3.MatricesCalor'!$J$22,AO12,"")</f>
        <v/>
      </c>
      <c r="AP67" s="84" t="str">
        <f>IF($B12='3.MatricesCalor'!$J$22,AP12,"")</f>
        <v/>
      </c>
      <c r="AQ67" s="84" t="str">
        <f>IF($B12='3.MatricesCalor'!$J$22,AQ12,"")</f>
        <v/>
      </c>
      <c r="AR67" s="84" t="str">
        <f>IF($B12='3.MatricesCalor'!$J$22,AR12,"")</f>
        <v/>
      </c>
      <c r="AS67" s="84" t="str">
        <f>IF($B12='3.MatricesCalor'!$J$22,AS12,"")</f>
        <v/>
      </c>
      <c r="AT67" s="84" t="str">
        <f>IF($B12='3.MatricesCalor'!$J$22,AT12,"")</f>
        <v/>
      </c>
      <c r="AU67" s="84" t="str">
        <f>IF($B12='3.MatricesCalor'!$J$22,AU12,"")</f>
        <v/>
      </c>
      <c r="AV67" s="84" t="str">
        <f>IF($B12='3.MatricesCalor'!$J$22,AV12,"")</f>
        <v/>
      </c>
      <c r="AW67" s="84" t="str">
        <f>IF($B12='3.MatricesCalor'!$J$22,AW12,"")</f>
        <v/>
      </c>
      <c r="AX67" s="85" t="str">
        <f>IF($B12='3.MatricesCalor'!$J$22,AX12,"")</f>
        <v/>
      </c>
      <c r="AY67" s="85" t="str">
        <f>IF($B12='3.MatricesCalor'!$J$22,AY12,"")</f>
        <v/>
      </c>
      <c r="AZ67" s="85" t="str">
        <f>IF($B12='3.MatricesCalor'!$J$22,AZ12,"")</f>
        <v/>
      </c>
      <c r="BA67" s="85" t="str">
        <f>IF($B12='3.MatricesCalor'!$J$22,BA12,"")</f>
        <v/>
      </c>
      <c r="BB67" s="85" t="str">
        <f>IF($B12='3.MatricesCalor'!$J$22,BB12,"")</f>
        <v/>
      </c>
    </row>
    <row r="68" spans="3:54" x14ac:dyDescent="0.25">
      <c r="C68" s="80" t="str">
        <f t="shared" si="19"/>
        <v>EVA-O1-i</v>
      </c>
      <c r="D68" s="82" t="str">
        <f t="shared" ref="D68:AB68" si="27">IF($B13=$B$61,D13,"")</f>
        <v/>
      </c>
      <c r="E68" s="82" t="str">
        <f t="shared" si="27"/>
        <v/>
      </c>
      <c r="F68" s="82" t="str">
        <f t="shared" si="27"/>
        <v/>
      </c>
      <c r="G68" s="82" t="str">
        <f t="shared" si="27"/>
        <v/>
      </c>
      <c r="H68" s="82" t="str">
        <f t="shared" si="27"/>
        <v/>
      </c>
      <c r="I68" s="82" t="str">
        <f t="shared" si="27"/>
        <v/>
      </c>
      <c r="J68" s="82" t="str">
        <f t="shared" si="27"/>
        <v/>
      </c>
      <c r="K68" s="82" t="str">
        <f t="shared" si="27"/>
        <v/>
      </c>
      <c r="L68" s="82" t="str">
        <f t="shared" si="27"/>
        <v/>
      </c>
      <c r="M68" s="82" t="str">
        <f t="shared" si="27"/>
        <v/>
      </c>
      <c r="N68" s="82" t="str">
        <f t="shared" si="27"/>
        <v/>
      </c>
      <c r="O68" s="82" t="str">
        <f t="shared" si="27"/>
        <v/>
      </c>
      <c r="P68" s="82" t="str">
        <f t="shared" si="27"/>
        <v/>
      </c>
      <c r="Q68" s="82" t="str">
        <f t="shared" si="27"/>
        <v/>
      </c>
      <c r="R68" s="82" t="str">
        <f t="shared" si="27"/>
        <v/>
      </c>
      <c r="S68" s="82" t="str">
        <f t="shared" si="27"/>
        <v/>
      </c>
      <c r="T68" s="82" t="str">
        <f t="shared" si="27"/>
        <v/>
      </c>
      <c r="U68" s="82" t="str">
        <f t="shared" si="27"/>
        <v/>
      </c>
      <c r="V68" s="82" t="str">
        <f t="shared" si="27"/>
        <v/>
      </c>
      <c r="W68" s="82" t="str">
        <f t="shared" si="27"/>
        <v/>
      </c>
      <c r="X68" s="82" t="str">
        <f t="shared" si="27"/>
        <v/>
      </c>
      <c r="Y68" s="82" t="str">
        <f t="shared" si="27"/>
        <v/>
      </c>
      <c r="Z68" s="82" t="str">
        <f t="shared" si="27"/>
        <v/>
      </c>
      <c r="AA68" s="82" t="str">
        <f t="shared" si="27"/>
        <v/>
      </c>
      <c r="AB68" s="82" t="str">
        <f t="shared" si="27"/>
        <v/>
      </c>
      <c r="AC68" s="80" t="str">
        <f t="shared" si="21"/>
        <v>EVA-O1-r</v>
      </c>
      <c r="AD68" s="82" t="str">
        <f>IF($B13='3.MatricesCalor'!$J$22,AD13,"")</f>
        <v/>
      </c>
      <c r="AE68" s="82" t="str">
        <f>IF($B13='3.MatricesCalor'!$J$22,AE13,"")</f>
        <v/>
      </c>
      <c r="AF68" s="82" t="str">
        <f>IF($B13='3.MatricesCalor'!$J$22,AF13,"")</f>
        <v/>
      </c>
      <c r="AG68" s="83" t="str">
        <f>IF($B13='3.MatricesCalor'!$J$22,AG13,"")</f>
        <v/>
      </c>
      <c r="AH68" s="83" t="str">
        <f>IF($B13='3.MatricesCalor'!$J$22,AH13,"")</f>
        <v/>
      </c>
      <c r="AI68" s="83" t="str">
        <f>IF($B13='3.MatricesCalor'!$J$22,AI13,"")</f>
        <v/>
      </c>
      <c r="AJ68" s="83" t="str">
        <f>IF($B13='3.MatricesCalor'!$J$22,AJ13,"")</f>
        <v/>
      </c>
      <c r="AK68" s="83" t="str">
        <f>IF($B13='3.MatricesCalor'!$J$22,AK13,"")</f>
        <v/>
      </c>
      <c r="AL68" s="83" t="str">
        <f>IF($B13='3.MatricesCalor'!$J$22,AL13,"")</f>
        <v/>
      </c>
      <c r="AM68" s="83" t="str">
        <f>IF($B13='3.MatricesCalor'!$J$22,AM13,"")</f>
        <v/>
      </c>
      <c r="AN68" s="83" t="str">
        <f>IF($B13='3.MatricesCalor'!$J$22,AN13,"")</f>
        <v/>
      </c>
      <c r="AO68" s="84" t="str">
        <f>IF($B13='3.MatricesCalor'!$J$22,AO13,"")</f>
        <v/>
      </c>
      <c r="AP68" s="84" t="str">
        <f>IF($B13='3.MatricesCalor'!$J$22,AP13,"")</f>
        <v/>
      </c>
      <c r="AQ68" s="84" t="str">
        <f>IF($B13='3.MatricesCalor'!$J$22,AQ13,"")</f>
        <v/>
      </c>
      <c r="AR68" s="84" t="str">
        <f>IF($B13='3.MatricesCalor'!$J$22,AR13,"")</f>
        <v/>
      </c>
      <c r="AS68" s="84" t="str">
        <f>IF($B13='3.MatricesCalor'!$J$22,AS13,"")</f>
        <v/>
      </c>
      <c r="AT68" s="84" t="str">
        <f>IF($B13='3.MatricesCalor'!$J$22,AT13,"")</f>
        <v/>
      </c>
      <c r="AU68" s="84" t="str">
        <f>IF($B13='3.MatricesCalor'!$J$22,AU13,"")</f>
        <v/>
      </c>
      <c r="AV68" s="84" t="str">
        <f>IF($B13='3.MatricesCalor'!$J$22,AV13,"")</f>
        <v/>
      </c>
      <c r="AW68" s="84" t="str">
        <f>IF($B13='3.MatricesCalor'!$J$22,AW13,"")</f>
        <v/>
      </c>
      <c r="AX68" s="85" t="str">
        <f>IF($B13='3.MatricesCalor'!$J$22,AX13,"")</f>
        <v/>
      </c>
      <c r="AY68" s="85" t="str">
        <f>IF($B13='3.MatricesCalor'!$J$22,AY13,"")</f>
        <v/>
      </c>
      <c r="AZ68" s="85" t="str">
        <f>IF($B13='3.MatricesCalor'!$J$22,AZ13,"")</f>
        <v/>
      </c>
      <c r="BA68" s="85" t="str">
        <f>IF($B13='3.MatricesCalor'!$J$22,BA13,"")</f>
        <v/>
      </c>
      <c r="BB68" s="85" t="str">
        <f>IF($B13='3.MatricesCalor'!$J$22,BB13,"")</f>
        <v/>
      </c>
    </row>
    <row r="69" spans="3:54" x14ac:dyDescent="0.25">
      <c r="C69" s="80" t="str">
        <f t="shared" si="19"/>
        <v>APR-O1-i</v>
      </c>
      <c r="D69" s="82" t="str">
        <f t="shared" ref="D69:AB69" si="28">IF($B14=$B$61,D14,"")</f>
        <v/>
      </c>
      <c r="E69" s="82" t="str">
        <f t="shared" si="28"/>
        <v/>
      </c>
      <c r="F69" s="82" t="str">
        <f t="shared" si="28"/>
        <v/>
      </c>
      <c r="G69" s="82" t="str">
        <f t="shared" si="28"/>
        <v/>
      </c>
      <c r="H69" s="82" t="str">
        <f t="shared" si="28"/>
        <v/>
      </c>
      <c r="I69" s="82" t="str">
        <f t="shared" si="28"/>
        <v/>
      </c>
      <c r="J69" s="82" t="str">
        <f t="shared" si="28"/>
        <v/>
      </c>
      <c r="K69" s="82" t="str">
        <f t="shared" si="28"/>
        <v/>
      </c>
      <c r="L69" s="82" t="str">
        <f t="shared" si="28"/>
        <v/>
      </c>
      <c r="M69" s="82" t="str">
        <f t="shared" si="28"/>
        <v/>
      </c>
      <c r="N69" s="82" t="str">
        <f t="shared" si="28"/>
        <v/>
      </c>
      <c r="O69" s="82" t="str">
        <f t="shared" si="28"/>
        <v/>
      </c>
      <c r="P69" s="82" t="str">
        <f t="shared" si="28"/>
        <v/>
      </c>
      <c r="Q69" s="82" t="str">
        <f t="shared" si="28"/>
        <v/>
      </c>
      <c r="R69" s="82" t="str">
        <f t="shared" si="28"/>
        <v/>
      </c>
      <c r="S69" s="82" t="str">
        <f t="shared" si="28"/>
        <v/>
      </c>
      <c r="T69" s="82" t="str">
        <f t="shared" si="28"/>
        <v/>
      </c>
      <c r="U69" s="82" t="str">
        <f t="shared" si="28"/>
        <v/>
      </c>
      <c r="V69" s="82" t="str">
        <f t="shared" si="28"/>
        <v/>
      </c>
      <c r="W69" s="82" t="str">
        <f t="shared" si="28"/>
        <v/>
      </c>
      <c r="X69" s="82" t="str">
        <f t="shared" si="28"/>
        <v/>
      </c>
      <c r="Y69" s="82" t="str">
        <f t="shared" si="28"/>
        <v/>
      </c>
      <c r="Z69" s="82" t="str">
        <f t="shared" si="28"/>
        <v/>
      </c>
      <c r="AA69" s="82" t="str">
        <f t="shared" si="28"/>
        <v/>
      </c>
      <c r="AB69" s="82" t="str">
        <f t="shared" si="28"/>
        <v/>
      </c>
      <c r="AC69" s="80" t="str">
        <f t="shared" si="21"/>
        <v>APR-O1-r</v>
      </c>
      <c r="AD69" s="82" t="str">
        <f>IF($B14='3.MatricesCalor'!$J$22,AD14,"")</f>
        <v/>
      </c>
      <c r="AE69" s="82" t="str">
        <f>IF($B14='3.MatricesCalor'!$J$22,AE14,"")</f>
        <v/>
      </c>
      <c r="AF69" s="82" t="str">
        <f>IF($B14='3.MatricesCalor'!$J$22,AF14,"")</f>
        <v/>
      </c>
      <c r="AG69" s="83" t="str">
        <f>IF($B14='3.MatricesCalor'!$J$22,AG14,"")</f>
        <v/>
      </c>
      <c r="AH69" s="83" t="str">
        <f>IF($B14='3.MatricesCalor'!$J$22,AH14,"")</f>
        <v/>
      </c>
      <c r="AI69" s="83" t="str">
        <f>IF($B14='3.MatricesCalor'!$J$22,AI14,"")</f>
        <v/>
      </c>
      <c r="AJ69" s="83" t="str">
        <f>IF($B14='3.MatricesCalor'!$J$22,AJ14,"")</f>
        <v/>
      </c>
      <c r="AK69" s="83" t="str">
        <f>IF($B14='3.MatricesCalor'!$J$22,AK14,"")</f>
        <v/>
      </c>
      <c r="AL69" s="83" t="str">
        <f>IF($B14='3.MatricesCalor'!$J$22,AL14,"")</f>
        <v/>
      </c>
      <c r="AM69" s="83" t="str">
        <f>IF($B14='3.MatricesCalor'!$J$22,AM14,"")</f>
        <v/>
      </c>
      <c r="AN69" s="83" t="str">
        <f>IF($B14='3.MatricesCalor'!$J$22,AN14,"")</f>
        <v/>
      </c>
      <c r="AO69" s="84" t="str">
        <f>IF($B14='3.MatricesCalor'!$J$22,AO14,"")</f>
        <v/>
      </c>
      <c r="AP69" s="84" t="str">
        <f>IF($B14='3.MatricesCalor'!$J$22,AP14,"")</f>
        <v/>
      </c>
      <c r="AQ69" s="84" t="str">
        <f>IF($B14='3.MatricesCalor'!$J$22,AQ14,"")</f>
        <v/>
      </c>
      <c r="AR69" s="84" t="str">
        <f>IF($B14='3.MatricesCalor'!$J$22,AR14,"")</f>
        <v/>
      </c>
      <c r="AS69" s="84" t="str">
        <f>IF($B14='3.MatricesCalor'!$J$22,AS14,"")</f>
        <v/>
      </c>
      <c r="AT69" s="84" t="str">
        <f>IF($B14='3.MatricesCalor'!$J$22,AT14,"")</f>
        <v/>
      </c>
      <c r="AU69" s="84" t="str">
        <f>IF($B14='3.MatricesCalor'!$J$22,AU14,"")</f>
        <v/>
      </c>
      <c r="AV69" s="84" t="str">
        <f>IF($B14='3.MatricesCalor'!$J$22,AV14,"")</f>
        <v/>
      </c>
      <c r="AW69" s="84" t="str">
        <f>IF($B14='3.MatricesCalor'!$J$22,AW14,"")</f>
        <v/>
      </c>
      <c r="AX69" s="85" t="str">
        <f>IF($B14='3.MatricesCalor'!$J$22,AX14,"")</f>
        <v/>
      </c>
      <c r="AY69" s="85" t="str">
        <f>IF($B14='3.MatricesCalor'!$J$22,AY14,"")</f>
        <v/>
      </c>
      <c r="AZ69" s="85" t="str">
        <f>IF($B14='3.MatricesCalor'!$J$22,AZ14,"")</f>
        <v/>
      </c>
      <c r="BA69" s="85" t="str">
        <f>IF($B14='3.MatricesCalor'!$J$22,BA14,"")</f>
        <v/>
      </c>
      <c r="BB69" s="85" t="str">
        <f>IF($B14='3.MatricesCalor'!$J$22,BB14,"")</f>
        <v/>
      </c>
    </row>
    <row r="70" spans="3:54" x14ac:dyDescent="0.25">
      <c r="C70" s="80" t="str">
        <f t="shared" si="19"/>
        <v>DES-O1-i</v>
      </c>
      <c r="D70" s="82" t="str">
        <f t="shared" ref="D70:AB70" si="29">IF($B15=$B$61,D15,"")</f>
        <v/>
      </c>
      <c r="E70" s="82" t="str">
        <f t="shared" si="29"/>
        <v/>
      </c>
      <c r="F70" s="82" t="str">
        <f t="shared" si="29"/>
        <v/>
      </c>
      <c r="G70" s="82" t="str">
        <f t="shared" si="29"/>
        <v/>
      </c>
      <c r="H70" s="82" t="str">
        <f t="shared" si="29"/>
        <v/>
      </c>
      <c r="I70" s="82" t="str">
        <f t="shared" si="29"/>
        <v/>
      </c>
      <c r="J70" s="82" t="str">
        <f t="shared" si="29"/>
        <v/>
      </c>
      <c r="K70" s="82" t="str">
        <f t="shared" si="29"/>
        <v/>
      </c>
      <c r="L70" s="82" t="str">
        <f t="shared" si="29"/>
        <v/>
      </c>
      <c r="M70" s="82" t="str">
        <f t="shared" si="29"/>
        <v/>
      </c>
      <c r="N70" s="82" t="str">
        <f t="shared" si="29"/>
        <v/>
      </c>
      <c r="O70" s="82" t="str">
        <f t="shared" si="29"/>
        <v/>
      </c>
      <c r="P70" s="82" t="str">
        <f t="shared" si="29"/>
        <v/>
      </c>
      <c r="Q70" s="82" t="str">
        <f t="shared" si="29"/>
        <v/>
      </c>
      <c r="R70" s="82" t="str">
        <f t="shared" si="29"/>
        <v/>
      </c>
      <c r="S70" s="82" t="str">
        <f t="shared" si="29"/>
        <v/>
      </c>
      <c r="T70" s="82" t="str">
        <f t="shared" si="29"/>
        <v/>
      </c>
      <c r="U70" s="82" t="str">
        <f t="shared" si="29"/>
        <v/>
      </c>
      <c r="V70" s="82" t="str">
        <f t="shared" si="29"/>
        <v/>
      </c>
      <c r="W70" s="82" t="str">
        <f t="shared" si="29"/>
        <v/>
      </c>
      <c r="X70" s="82" t="str">
        <f t="shared" si="29"/>
        <v/>
      </c>
      <c r="Y70" s="82" t="str">
        <f t="shared" si="29"/>
        <v/>
      </c>
      <c r="Z70" s="82" t="str">
        <f t="shared" si="29"/>
        <v/>
      </c>
      <c r="AA70" s="82" t="str">
        <f t="shared" si="29"/>
        <v/>
      </c>
      <c r="AB70" s="82" t="str">
        <f t="shared" si="29"/>
        <v/>
      </c>
      <c r="AC70" s="80" t="str">
        <f t="shared" si="21"/>
        <v>DES-O1-r</v>
      </c>
      <c r="AD70" s="82" t="str">
        <f>IF($B15='3.MatricesCalor'!$J$22,AD15,"")</f>
        <v/>
      </c>
      <c r="AE70" s="82" t="str">
        <f>IF($B15='3.MatricesCalor'!$J$22,AE15,"")</f>
        <v/>
      </c>
      <c r="AF70" s="82" t="str">
        <f>IF($B15='3.MatricesCalor'!$J$22,AF15,"")</f>
        <v/>
      </c>
      <c r="AG70" s="83" t="str">
        <f>IF($B15='3.MatricesCalor'!$J$22,AG15,"")</f>
        <v/>
      </c>
      <c r="AH70" s="83" t="str">
        <f>IF($B15='3.MatricesCalor'!$J$22,AH15,"")</f>
        <v/>
      </c>
      <c r="AI70" s="83" t="str">
        <f>IF($B15='3.MatricesCalor'!$J$22,AI15,"")</f>
        <v/>
      </c>
      <c r="AJ70" s="83" t="str">
        <f>IF($B15='3.MatricesCalor'!$J$22,AJ15,"")</f>
        <v/>
      </c>
      <c r="AK70" s="83" t="str">
        <f>IF($B15='3.MatricesCalor'!$J$22,AK15,"")</f>
        <v/>
      </c>
      <c r="AL70" s="83" t="str">
        <f>IF($B15='3.MatricesCalor'!$J$22,AL15,"")</f>
        <v/>
      </c>
      <c r="AM70" s="83" t="str">
        <f>IF($B15='3.MatricesCalor'!$J$22,AM15,"")</f>
        <v/>
      </c>
      <c r="AN70" s="83" t="str">
        <f>IF($B15='3.MatricesCalor'!$J$22,AN15,"")</f>
        <v/>
      </c>
      <c r="AO70" s="84" t="str">
        <f>IF($B15='3.MatricesCalor'!$J$22,AO15,"")</f>
        <v/>
      </c>
      <c r="AP70" s="84" t="str">
        <f>IF($B15='3.MatricesCalor'!$J$22,AP15,"")</f>
        <v/>
      </c>
      <c r="AQ70" s="84" t="str">
        <f>IF($B15='3.MatricesCalor'!$J$22,AQ15,"")</f>
        <v/>
      </c>
      <c r="AR70" s="84" t="str">
        <f>IF($B15='3.MatricesCalor'!$J$22,AR15,"")</f>
        <v/>
      </c>
      <c r="AS70" s="84" t="str">
        <f>IF($B15='3.MatricesCalor'!$J$22,AS15,"")</f>
        <v/>
      </c>
      <c r="AT70" s="84" t="str">
        <f>IF($B15='3.MatricesCalor'!$J$22,AT15,"")</f>
        <v/>
      </c>
      <c r="AU70" s="84" t="str">
        <f>IF($B15='3.MatricesCalor'!$J$22,AU15,"")</f>
        <v/>
      </c>
      <c r="AV70" s="84" t="str">
        <f>IF($B15='3.MatricesCalor'!$J$22,AV15,"")</f>
        <v/>
      </c>
      <c r="AW70" s="84" t="str">
        <f>IF($B15='3.MatricesCalor'!$J$22,AW15,"")</f>
        <v/>
      </c>
      <c r="AX70" s="85" t="str">
        <f>IF($B15='3.MatricesCalor'!$J$22,AX15,"")</f>
        <v/>
      </c>
      <c r="AY70" s="85" t="str">
        <f>IF($B15='3.MatricesCalor'!$J$22,AY15,"")</f>
        <v/>
      </c>
      <c r="AZ70" s="85" t="str">
        <f>IF($B15='3.MatricesCalor'!$J$22,AZ15,"")</f>
        <v/>
      </c>
      <c r="BA70" s="85" t="str">
        <f>IF($B15='3.MatricesCalor'!$J$22,BA15,"")</f>
        <v/>
      </c>
      <c r="BB70" s="85" t="str">
        <f>IF($B15='3.MatricesCalor'!$J$22,BB15,"")</f>
        <v/>
      </c>
    </row>
    <row r="71" spans="3:54" x14ac:dyDescent="0.25">
      <c r="C71" s="80" t="e">
        <f t="shared" si="19"/>
        <v>#REF!</v>
      </c>
      <c r="D71" s="82" t="e">
        <f t="shared" ref="D71:AB71" si="30">IF($B16=$B$61,D16,"")</f>
        <v>#REF!</v>
      </c>
      <c r="E71" s="82" t="e">
        <f t="shared" si="30"/>
        <v>#REF!</v>
      </c>
      <c r="F71" s="82" t="e">
        <f t="shared" si="30"/>
        <v>#REF!</v>
      </c>
      <c r="G71" s="82" t="e">
        <f t="shared" si="30"/>
        <v>#REF!</v>
      </c>
      <c r="H71" s="82" t="e">
        <f t="shared" si="30"/>
        <v>#REF!</v>
      </c>
      <c r="I71" s="82" t="e">
        <f t="shared" si="30"/>
        <v>#REF!</v>
      </c>
      <c r="J71" s="82" t="e">
        <f t="shared" si="30"/>
        <v>#REF!</v>
      </c>
      <c r="K71" s="82" t="e">
        <f t="shared" si="30"/>
        <v>#REF!</v>
      </c>
      <c r="L71" s="82" t="e">
        <f t="shared" si="30"/>
        <v>#REF!</v>
      </c>
      <c r="M71" s="82" t="e">
        <f t="shared" si="30"/>
        <v>#REF!</v>
      </c>
      <c r="N71" s="82" t="e">
        <f t="shared" si="30"/>
        <v>#REF!</v>
      </c>
      <c r="O71" s="82" t="e">
        <f t="shared" si="30"/>
        <v>#REF!</v>
      </c>
      <c r="P71" s="82" t="e">
        <f t="shared" si="30"/>
        <v>#REF!</v>
      </c>
      <c r="Q71" s="82" t="e">
        <f t="shared" si="30"/>
        <v>#REF!</v>
      </c>
      <c r="R71" s="82" t="e">
        <f t="shared" si="30"/>
        <v>#REF!</v>
      </c>
      <c r="S71" s="82" t="e">
        <f t="shared" si="30"/>
        <v>#REF!</v>
      </c>
      <c r="T71" s="82" t="e">
        <f t="shared" si="30"/>
        <v>#REF!</v>
      </c>
      <c r="U71" s="82" t="e">
        <f t="shared" si="30"/>
        <v>#REF!</v>
      </c>
      <c r="V71" s="82" t="e">
        <f t="shared" si="30"/>
        <v>#REF!</v>
      </c>
      <c r="W71" s="82" t="e">
        <f t="shared" si="30"/>
        <v>#REF!</v>
      </c>
      <c r="X71" s="82" t="e">
        <f t="shared" si="30"/>
        <v>#REF!</v>
      </c>
      <c r="Y71" s="82" t="e">
        <f t="shared" si="30"/>
        <v>#REF!</v>
      </c>
      <c r="Z71" s="82" t="e">
        <f t="shared" si="30"/>
        <v>#REF!</v>
      </c>
      <c r="AA71" s="82" t="e">
        <f t="shared" si="30"/>
        <v>#REF!</v>
      </c>
      <c r="AB71" s="82" t="e">
        <f t="shared" si="30"/>
        <v>#REF!</v>
      </c>
      <c r="AC71" s="80" t="e">
        <f t="shared" si="21"/>
        <v>#REF!</v>
      </c>
      <c r="AD71" s="82" t="e">
        <f>IF($B16='3.MatricesCalor'!$J$22,AD16,"")</f>
        <v>#REF!</v>
      </c>
      <c r="AE71" s="82" t="e">
        <f>IF($B16='3.MatricesCalor'!$J$22,AE16,"")</f>
        <v>#REF!</v>
      </c>
      <c r="AF71" s="82" t="e">
        <f>IF($B16='3.MatricesCalor'!$J$22,AF16,"")</f>
        <v>#REF!</v>
      </c>
      <c r="AG71" s="83" t="e">
        <f>IF($B16='3.MatricesCalor'!$J$22,AG16,"")</f>
        <v>#REF!</v>
      </c>
      <c r="AH71" s="83" t="e">
        <f>IF($B16='3.MatricesCalor'!$J$22,AH16,"")</f>
        <v>#REF!</v>
      </c>
      <c r="AI71" s="83" t="e">
        <f>IF($B16='3.MatricesCalor'!$J$22,AI16,"")</f>
        <v>#REF!</v>
      </c>
      <c r="AJ71" s="83" t="e">
        <f>IF($B16='3.MatricesCalor'!$J$22,AJ16,"")</f>
        <v>#REF!</v>
      </c>
      <c r="AK71" s="83" t="e">
        <f>IF($B16='3.MatricesCalor'!$J$22,AK16,"")</f>
        <v>#REF!</v>
      </c>
      <c r="AL71" s="83" t="e">
        <f>IF($B16='3.MatricesCalor'!$J$22,AL16,"")</f>
        <v>#REF!</v>
      </c>
      <c r="AM71" s="83" t="e">
        <f>IF($B16='3.MatricesCalor'!$J$22,AM16,"")</f>
        <v>#REF!</v>
      </c>
      <c r="AN71" s="83" t="e">
        <f>IF($B16='3.MatricesCalor'!$J$22,AN16,"")</f>
        <v>#REF!</v>
      </c>
      <c r="AO71" s="84" t="e">
        <f>IF($B16='3.MatricesCalor'!$J$22,AO16,"")</f>
        <v>#REF!</v>
      </c>
      <c r="AP71" s="84" t="e">
        <f>IF($B16='3.MatricesCalor'!$J$22,AP16,"")</f>
        <v>#REF!</v>
      </c>
      <c r="AQ71" s="84" t="e">
        <f>IF($B16='3.MatricesCalor'!$J$22,AQ16,"")</f>
        <v>#REF!</v>
      </c>
      <c r="AR71" s="84" t="e">
        <f>IF($B16='3.MatricesCalor'!$J$22,AR16,"")</f>
        <v>#REF!</v>
      </c>
      <c r="AS71" s="84" t="e">
        <f>IF($B16='3.MatricesCalor'!$J$22,AS16,"")</f>
        <v>#REF!</v>
      </c>
      <c r="AT71" s="84" t="e">
        <f>IF($B16='3.MatricesCalor'!$J$22,AT16,"")</f>
        <v>#REF!</v>
      </c>
      <c r="AU71" s="84" t="e">
        <f>IF($B16='3.MatricesCalor'!$J$22,AU16,"")</f>
        <v>#REF!</v>
      </c>
      <c r="AV71" s="84" t="e">
        <f>IF($B16='3.MatricesCalor'!$J$22,AV16,"")</f>
        <v>#REF!</v>
      </c>
      <c r="AW71" s="84" t="e">
        <f>IF($B16='3.MatricesCalor'!$J$22,AW16,"")</f>
        <v>#REF!</v>
      </c>
      <c r="AX71" s="85" t="e">
        <f>IF($B16='3.MatricesCalor'!$J$22,AX16,"")</f>
        <v>#REF!</v>
      </c>
      <c r="AY71" s="85" t="e">
        <f>IF($B16='3.MatricesCalor'!$J$22,AY16,"")</f>
        <v>#REF!</v>
      </c>
      <c r="AZ71" s="85" t="e">
        <f>IF($B16='3.MatricesCalor'!$J$22,AZ16,"")</f>
        <v>#REF!</v>
      </c>
      <c r="BA71" s="85" t="e">
        <f>IF($B16='3.MatricesCalor'!$J$22,BA16,"")</f>
        <v>#REF!</v>
      </c>
      <c r="BB71" s="85" t="e">
        <f>IF($B16='3.MatricesCalor'!$J$22,BB16,"")</f>
        <v>#REF!</v>
      </c>
    </row>
    <row r="72" spans="3:54" x14ac:dyDescent="0.25">
      <c r="C72" s="80" t="str">
        <f t="shared" si="19"/>
        <v>DIR-O2-i</v>
      </c>
      <c r="D72" s="82" t="str">
        <f t="shared" ref="D72:AB72" si="31">IF($B17=$B$61,D17,"")</f>
        <v/>
      </c>
      <c r="E72" s="82" t="str">
        <f t="shared" si="31"/>
        <v/>
      </c>
      <c r="F72" s="82" t="str">
        <f t="shared" si="31"/>
        <v/>
      </c>
      <c r="G72" s="82" t="str">
        <f t="shared" si="31"/>
        <v/>
      </c>
      <c r="H72" s="82" t="str">
        <f t="shared" si="31"/>
        <v/>
      </c>
      <c r="I72" s="82" t="str">
        <f t="shared" si="31"/>
        <v/>
      </c>
      <c r="J72" s="82" t="str">
        <f t="shared" si="31"/>
        <v/>
      </c>
      <c r="K72" s="82" t="str">
        <f t="shared" si="31"/>
        <v/>
      </c>
      <c r="L72" s="82" t="str">
        <f t="shared" si="31"/>
        <v/>
      </c>
      <c r="M72" s="82" t="str">
        <f t="shared" si="31"/>
        <v/>
      </c>
      <c r="N72" s="82" t="str">
        <f t="shared" si="31"/>
        <v/>
      </c>
      <c r="O72" s="82" t="str">
        <f t="shared" si="31"/>
        <v/>
      </c>
      <c r="P72" s="82" t="str">
        <f t="shared" si="31"/>
        <v/>
      </c>
      <c r="Q72" s="82" t="str">
        <f t="shared" si="31"/>
        <v/>
      </c>
      <c r="R72" s="82" t="str">
        <f t="shared" si="31"/>
        <v/>
      </c>
      <c r="S72" s="82" t="str">
        <f t="shared" si="31"/>
        <v/>
      </c>
      <c r="T72" s="82" t="str">
        <f t="shared" si="31"/>
        <v/>
      </c>
      <c r="U72" s="82" t="str">
        <f t="shared" si="31"/>
        <v/>
      </c>
      <c r="V72" s="82" t="str">
        <f t="shared" si="31"/>
        <v/>
      </c>
      <c r="W72" s="82" t="str">
        <f t="shared" si="31"/>
        <v/>
      </c>
      <c r="X72" s="82" t="str">
        <f t="shared" si="31"/>
        <v xml:space="preserve">DIR-O2-i </v>
      </c>
      <c r="Y72" s="82" t="str">
        <f t="shared" si="31"/>
        <v/>
      </c>
      <c r="Z72" s="82" t="str">
        <f t="shared" si="31"/>
        <v/>
      </c>
      <c r="AA72" s="82" t="str">
        <f t="shared" si="31"/>
        <v/>
      </c>
      <c r="AB72" s="82" t="str">
        <f t="shared" si="31"/>
        <v/>
      </c>
      <c r="AC72" s="80" t="str">
        <f t="shared" si="21"/>
        <v>DIR-O2-r</v>
      </c>
      <c r="AD72" s="82" t="str">
        <f>IF($B17='3.MatricesCalor'!$J$22,AD17,"")</f>
        <v/>
      </c>
      <c r="AE72" s="82" t="str">
        <f>IF($B17='3.MatricesCalor'!$J$22,AE17,"")</f>
        <v/>
      </c>
      <c r="AF72" s="82" t="str">
        <f>IF($B17='3.MatricesCalor'!$J$22,AF17,"")</f>
        <v/>
      </c>
      <c r="AG72" s="83" t="str">
        <f>IF($B17='3.MatricesCalor'!$J$22,AG17,"")</f>
        <v/>
      </c>
      <c r="AH72" s="83" t="str">
        <f>IF($B17='3.MatricesCalor'!$J$22,AH17,"")</f>
        <v/>
      </c>
      <c r="AI72" s="83" t="str">
        <f>IF($B17='3.MatricesCalor'!$J$22,AI17,"")</f>
        <v/>
      </c>
      <c r="AJ72" s="83" t="str">
        <f>IF($B17='3.MatricesCalor'!$J$22,AJ17,"")</f>
        <v/>
      </c>
      <c r="AK72" s="83" t="str">
        <f>IF($B17='3.MatricesCalor'!$J$22,AK17,"")</f>
        <v/>
      </c>
      <c r="AL72" s="83" t="str">
        <f>IF($B17='3.MatricesCalor'!$J$22,AL17,"")</f>
        <v/>
      </c>
      <c r="AM72" s="83" t="str">
        <f>IF($B17='3.MatricesCalor'!$J$22,AM17,"")</f>
        <v/>
      </c>
      <c r="AN72" s="83" t="str">
        <f>IF($B17='3.MatricesCalor'!$J$22,AN17,"")</f>
        <v/>
      </c>
      <c r="AO72" s="84" t="str">
        <f>IF($B17='3.MatricesCalor'!$J$22,AO17,"")</f>
        <v/>
      </c>
      <c r="AP72" s="84" t="str">
        <f>IF($B17='3.MatricesCalor'!$J$22,AP17,"")</f>
        <v xml:space="preserve">DIR-O2-r </v>
      </c>
      <c r="AQ72" s="84" t="str">
        <f>IF($B17='3.MatricesCalor'!$J$22,AQ17,"")</f>
        <v/>
      </c>
      <c r="AR72" s="84" t="str">
        <f>IF($B17='3.MatricesCalor'!$J$22,AR17,"")</f>
        <v/>
      </c>
      <c r="AS72" s="84" t="str">
        <f>IF($B17='3.MatricesCalor'!$J$22,AS17,"")</f>
        <v/>
      </c>
      <c r="AT72" s="84" t="str">
        <f>IF($B17='3.MatricesCalor'!$J$22,AT17,"")</f>
        <v/>
      </c>
      <c r="AU72" s="84" t="str">
        <f>IF($B17='3.MatricesCalor'!$J$22,AU17,"")</f>
        <v/>
      </c>
      <c r="AV72" s="84" t="str">
        <f>IF($B17='3.MatricesCalor'!$J$22,AV17,"")</f>
        <v/>
      </c>
      <c r="AW72" s="84" t="str">
        <f>IF($B17='3.MatricesCalor'!$J$22,AW17,"")</f>
        <v/>
      </c>
      <c r="AX72" s="85" t="str">
        <f>IF($B17='3.MatricesCalor'!$J$22,AX17,"")</f>
        <v/>
      </c>
      <c r="AY72" s="85" t="str">
        <f>IF($B17='3.MatricesCalor'!$J$22,AY17,"")</f>
        <v/>
      </c>
      <c r="AZ72" s="85" t="str">
        <f>IF($B17='3.MatricesCalor'!$J$22,AZ17,"")</f>
        <v/>
      </c>
      <c r="BA72" s="85" t="str">
        <f>IF($B17='3.MatricesCalor'!$J$22,BA17,"")</f>
        <v/>
      </c>
      <c r="BB72" s="85" t="str">
        <f>IF($B17='3.MatricesCalor'!$J$22,BB17,"")</f>
        <v/>
      </c>
    </row>
    <row r="73" spans="3:54" x14ac:dyDescent="0.25">
      <c r="C73" s="80" t="str">
        <f t="shared" si="19"/>
        <v>DIS-O1-i</v>
      </c>
      <c r="D73" s="82" t="str">
        <f t="shared" ref="D73:AB73" si="32">IF($B18=$B$61,D18,"")</f>
        <v/>
      </c>
      <c r="E73" s="82" t="str">
        <f t="shared" si="32"/>
        <v/>
      </c>
      <c r="F73" s="82" t="str">
        <f t="shared" si="32"/>
        <v/>
      </c>
      <c r="G73" s="82" t="str">
        <f t="shared" si="32"/>
        <v/>
      </c>
      <c r="H73" s="82" t="str">
        <f t="shared" si="32"/>
        <v/>
      </c>
      <c r="I73" s="82" t="str">
        <f t="shared" si="32"/>
        <v/>
      </c>
      <c r="J73" s="82" t="str">
        <f t="shared" si="32"/>
        <v/>
      </c>
      <c r="K73" s="82" t="str">
        <f t="shared" si="32"/>
        <v/>
      </c>
      <c r="L73" s="82" t="str">
        <f t="shared" si="32"/>
        <v/>
      </c>
      <c r="M73" s="82" t="str">
        <f t="shared" si="32"/>
        <v/>
      </c>
      <c r="N73" s="82" t="str">
        <f t="shared" si="32"/>
        <v/>
      </c>
      <c r="O73" s="82" t="str">
        <f t="shared" si="32"/>
        <v/>
      </c>
      <c r="P73" s="82" t="str">
        <f t="shared" si="32"/>
        <v/>
      </c>
      <c r="Q73" s="82" t="str">
        <f t="shared" si="32"/>
        <v/>
      </c>
      <c r="R73" s="82" t="str">
        <f t="shared" si="32"/>
        <v/>
      </c>
      <c r="S73" s="82" t="str">
        <f t="shared" si="32"/>
        <v/>
      </c>
      <c r="T73" s="82" t="str">
        <f t="shared" si="32"/>
        <v/>
      </c>
      <c r="U73" s="82" t="str">
        <f t="shared" si="32"/>
        <v/>
      </c>
      <c r="V73" s="82" t="str">
        <f t="shared" si="32"/>
        <v/>
      </c>
      <c r="W73" s="82" t="str">
        <f t="shared" si="32"/>
        <v/>
      </c>
      <c r="X73" s="82" t="str">
        <f t="shared" si="32"/>
        <v/>
      </c>
      <c r="Y73" s="82" t="str">
        <f t="shared" si="32"/>
        <v/>
      </c>
      <c r="Z73" s="82" t="str">
        <f t="shared" si="32"/>
        <v/>
      </c>
      <c r="AA73" s="82" t="str">
        <f t="shared" si="32"/>
        <v/>
      </c>
      <c r="AB73" s="82" t="str">
        <f t="shared" si="32"/>
        <v/>
      </c>
      <c r="AC73" s="80" t="str">
        <f t="shared" si="21"/>
        <v>DIS-O1-r</v>
      </c>
      <c r="AD73" s="82" t="str">
        <f>IF($B18='3.MatricesCalor'!$J$22,AD18,"")</f>
        <v/>
      </c>
      <c r="AE73" s="82" t="str">
        <f>IF($B18='3.MatricesCalor'!$J$22,AE18,"")</f>
        <v/>
      </c>
      <c r="AF73" s="82" t="str">
        <f>IF($B18='3.MatricesCalor'!$J$22,AF18,"")</f>
        <v/>
      </c>
      <c r="AG73" s="83" t="str">
        <f>IF($B18='3.MatricesCalor'!$J$22,AG18,"")</f>
        <v/>
      </c>
      <c r="AH73" s="83" t="str">
        <f>IF($B18='3.MatricesCalor'!$J$22,AH18,"")</f>
        <v/>
      </c>
      <c r="AI73" s="83" t="str">
        <f>IF($B18='3.MatricesCalor'!$J$22,AI18,"")</f>
        <v/>
      </c>
      <c r="AJ73" s="83" t="str">
        <f>IF($B18='3.MatricesCalor'!$J$22,AJ18,"")</f>
        <v/>
      </c>
      <c r="AK73" s="83" t="str">
        <f>IF($B18='3.MatricesCalor'!$J$22,AK18,"")</f>
        <v/>
      </c>
      <c r="AL73" s="83" t="str">
        <f>IF($B18='3.MatricesCalor'!$J$22,AL18,"")</f>
        <v/>
      </c>
      <c r="AM73" s="83" t="str">
        <f>IF($B18='3.MatricesCalor'!$J$22,AM18,"")</f>
        <v/>
      </c>
      <c r="AN73" s="83" t="str">
        <f>IF($B18='3.MatricesCalor'!$J$22,AN18,"")</f>
        <v/>
      </c>
      <c r="AO73" s="84" t="str">
        <f>IF($B18='3.MatricesCalor'!$J$22,AO18,"")</f>
        <v/>
      </c>
      <c r="AP73" s="84" t="str">
        <f>IF($B18='3.MatricesCalor'!$J$22,AP18,"")</f>
        <v/>
      </c>
      <c r="AQ73" s="84" t="str">
        <f>IF($B18='3.MatricesCalor'!$J$22,AQ18,"")</f>
        <v/>
      </c>
      <c r="AR73" s="84" t="str">
        <f>IF($B18='3.MatricesCalor'!$J$22,AR18,"")</f>
        <v/>
      </c>
      <c r="AS73" s="84" t="str">
        <f>IF($B18='3.MatricesCalor'!$J$22,AS18,"")</f>
        <v/>
      </c>
      <c r="AT73" s="84" t="str">
        <f>IF($B18='3.MatricesCalor'!$J$22,AT18,"")</f>
        <v/>
      </c>
      <c r="AU73" s="84" t="str">
        <f>IF($B18='3.MatricesCalor'!$J$22,AU18,"")</f>
        <v/>
      </c>
      <c r="AV73" s="84" t="str">
        <f>IF($B18='3.MatricesCalor'!$J$22,AV18,"")</f>
        <v/>
      </c>
      <c r="AW73" s="84" t="str">
        <f>IF($B18='3.MatricesCalor'!$J$22,AW18,"")</f>
        <v/>
      </c>
      <c r="AX73" s="85" t="str">
        <f>IF($B18='3.MatricesCalor'!$J$22,AX18,"")</f>
        <v/>
      </c>
      <c r="AY73" s="85" t="str">
        <f>IF($B18='3.MatricesCalor'!$J$22,AY18,"")</f>
        <v/>
      </c>
      <c r="AZ73" s="85" t="str">
        <f>IF($B18='3.MatricesCalor'!$J$22,AZ18,"")</f>
        <v/>
      </c>
      <c r="BA73" s="85" t="str">
        <f>IF($B18='3.MatricesCalor'!$J$22,BA18,"")</f>
        <v/>
      </c>
      <c r="BB73" s="85" t="str">
        <f>IF($B18='3.MatricesCalor'!$J$22,BB18,"")</f>
        <v/>
      </c>
    </row>
    <row r="74" spans="3:54" x14ac:dyDescent="0.25">
      <c r="C74" s="80" t="str">
        <f t="shared" si="19"/>
        <v>FOR-O2-i</v>
      </c>
      <c r="D74" s="82" t="str">
        <f t="shared" ref="D74:AB74" si="33">IF($B19=$B$61,D19,"")</f>
        <v/>
      </c>
      <c r="E74" s="82" t="str">
        <f t="shared" si="33"/>
        <v/>
      </c>
      <c r="F74" s="82" t="str">
        <f t="shared" si="33"/>
        <v/>
      </c>
      <c r="G74" s="82" t="str">
        <f t="shared" si="33"/>
        <v/>
      </c>
      <c r="H74" s="82" t="str">
        <f t="shared" si="33"/>
        <v/>
      </c>
      <c r="I74" s="82" t="str">
        <f t="shared" si="33"/>
        <v/>
      </c>
      <c r="J74" s="82" t="str">
        <f t="shared" si="33"/>
        <v/>
      </c>
      <c r="K74" s="82" t="str">
        <f t="shared" si="33"/>
        <v/>
      </c>
      <c r="L74" s="82" t="str">
        <f t="shared" si="33"/>
        <v/>
      </c>
      <c r="M74" s="82" t="str">
        <f t="shared" si="33"/>
        <v/>
      </c>
      <c r="N74" s="82" t="str">
        <f t="shared" si="33"/>
        <v/>
      </c>
      <c r="O74" s="82" t="str">
        <f t="shared" si="33"/>
        <v/>
      </c>
      <c r="P74" s="82" t="str">
        <f t="shared" si="33"/>
        <v/>
      </c>
      <c r="Q74" s="82" t="str">
        <f t="shared" si="33"/>
        <v/>
      </c>
      <c r="R74" s="82" t="str">
        <f t="shared" si="33"/>
        <v/>
      </c>
      <c r="S74" s="82" t="str">
        <f t="shared" si="33"/>
        <v/>
      </c>
      <c r="T74" s="82" t="str">
        <f t="shared" si="33"/>
        <v/>
      </c>
      <c r="U74" s="82" t="str">
        <f t="shared" si="33"/>
        <v/>
      </c>
      <c r="V74" s="82" t="str">
        <f t="shared" si="33"/>
        <v/>
      </c>
      <c r="W74" s="82" t="str">
        <f t="shared" si="33"/>
        <v/>
      </c>
      <c r="X74" s="82" t="str">
        <f t="shared" si="33"/>
        <v/>
      </c>
      <c r="Y74" s="82" t="str">
        <f t="shared" si="33"/>
        <v/>
      </c>
      <c r="Z74" s="82" t="str">
        <f t="shared" si="33"/>
        <v/>
      </c>
      <c r="AA74" s="82" t="str">
        <f t="shared" si="33"/>
        <v/>
      </c>
      <c r="AB74" s="82" t="str">
        <f t="shared" si="33"/>
        <v/>
      </c>
      <c r="AC74" s="80" t="str">
        <f t="shared" si="21"/>
        <v>FOR-O2-r</v>
      </c>
      <c r="AD74" s="82" t="str">
        <f>IF($B19='3.MatricesCalor'!$J$22,AD19,"")</f>
        <v/>
      </c>
      <c r="AE74" s="82" t="str">
        <f>IF($B19='3.MatricesCalor'!$J$22,AE19,"")</f>
        <v/>
      </c>
      <c r="AF74" s="82" t="str">
        <f>IF($B19='3.MatricesCalor'!$J$22,AF19,"")</f>
        <v/>
      </c>
      <c r="AG74" s="83" t="str">
        <f>IF($B19='3.MatricesCalor'!$J$22,AG19,"")</f>
        <v/>
      </c>
      <c r="AH74" s="83" t="str">
        <f>IF($B19='3.MatricesCalor'!$J$22,AH19,"")</f>
        <v/>
      </c>
      <c r="AI74" s="83" t="str">
        <f>IF($B19='3.MatricesCalor'!$J$22,AI19,"")</f>
        <v/>
      </c>
      <c r="AJ74" s="83" t="str">
        <f>IF($B19='3.MatricesCalor'!$J$22,AJ19,"")</f>
        <v/>
      </c>
      <c r="AK74" s="83" t="str">
        <f>IF($B19='3.MatricesCalor'!$J$22,AK19,"")</f>
        <v/>
      </c>
      <c r="AL74" s="83" t="str">
        <f>IF($B19='3.MatricesCalor'!$J$22,AL19,"")</f>
        <v/>
      </c>
      <c r="AM74" s="83" t="str">
        <f>IF($B19='3.MatricesCalor'!$J$22,AM19,"")</f>
        <v/>
      </c>
      <c r="AN74" s="83" t="str">
        <f>IF($B19='3.MatricesCalor'!$J$22,AN19,"")</f>
        <v/>
      </c>
      <c r="AO74" s="84" t="str">
        <f>IF($B19='3.MatricesCalor'!$J$22,AO19,"")</f>
        <v/>
      </c>
      <c r="AP74" s="84" t="str">
        <f>IF($B19='3.MatricesCalor'!$J$22,AP19,"")</f>
        <v/>
      </c>
      <c r="AQ74" s="84" t="str">
        <f>IF($B19='3.MatricesCalor'!$J$22,AQ19,"")</f>
        <v/>
      </c>
      <c r="AR74" s="84" t="str">
        <f>IF($B19='3.MatricesCalor'!$J$22,AR19,"")</f>
        <v/>
      </c>
      <c r="AS74" s="84" t="str">
        <f>IF($B19='3.MatricesCalor'!$J$22,AS19,"")</f>
        <v/>
      </c>
      <c r="AT74" s="84" t="str">
        <f>IF($B19='3.MatricesCalor'!$J$22,AT19,"")</f>
        <v/>
      </c>
      <c r="AU74" s="84" t="str">
        <f>IF($B19='3.MatricesCalor'!$J$22,AU19,"")</f>
        <v/>
      </c>
      <c r="AV74" s="84" t="str">
        <f>IF($B19='3.MatricesCalor'!$J$22,AV19,"")</f>
        <v/>
      </c>
      <c r="AW74" s="84" t="str">
        <f>IF($B19='3.MatricesCalor'!$J$22,AW19,"")</f>
        <v/>
      </c>
      <c r="AX74" s="85" t="str">
        <f>IF($B19='3.MatricesCalor'!$J$22,AX19,"")</f>
        <v/>
      </c>
      <c r="AY74" s="85" t="str">
        <f>IF($B19='3.MatricesCalor'!$J$22,AY19,"")</f>
        <v/>
      </c>
      <c r="AZ74" s="85" t="str">
        <f>IF($B19='3.MatricesCalor'!$J$22,AZ19,"")</f>
        <v/>
      </c>
      <c r="BA74" s="85" t="str">
        <f>IF($B19='3.MatricesCalor'!$J$22,BA19,"")</f>
        <v/>
      </c>
      <c r="BB74" s="85" t="str">
        <f>IF($B19='3.MatricesCalor'!$J$22,BB19,"")</f>
        <v/>
      </c>
    </row>
    <row r="75" spans="3:54" x14ac:dyDescent="0.25">
      <c r="C75" s="80" t="str">
        <f t="shared" si="19"/>
        <v>PRE-O1-i</v>
      </c>
      <c r="D75" s="82" t="str">
        <f t="shared" ref="D75:AB75" si="34">IF($B20=$B$61,D20,"")</f>
        <v/>
      </c>
      <c r="E75" s="82" t="str">
        <f t="shared" si="34"/>
        <v/>
      </c>
      <c r="F75" s="82" t="str">
        <f t="shared" si="34"/>
        <v/>
      </c>
      <c r="G75" s="82" t="str">
        <f t="shared" si="34"/>
        <v/>
      </c>
      <c r="H75" s="82" t="str">
        <f t="shared" si="34"/>
        <v/>
      </c>
      <c r="I75" s="82" t="str">
        <f t="shared" si="34"/>
        <v/>
      </c>
      <c r="J75" s="82" t="str">
        <f t="shared" si="34"/>
        <v/>
      </c>
      <c r="K75" s="82" t="str">
        <f t="shared" si="34"/>
        <v/>
      </c>
      <c r="L75" s="82" t="str">
        <f t="shared" si="34"/>
        <v/>
      </c>
      <c r="M75" s="82" t="str">
        <f t="shared" si="34"/>
        <v/>
      </c>
      <c r="N75" s="82" t="str">
        <f t="shared" si="34"/>
        <v/>
      </c>
      <c r="O75" s="82" t="str">
        <f t="shared" si="34"/>
        <v/>
      </c>
      <c r="P75" s="82" t="str">
        <f t="shared" si="34"/>
        <v/>
      </c>
      <c r="Q75" s="82" t="str">
        <f t="shared" si="34"/>
        <v/>
      </c>
      <c r="R75" s="82" t="str">
        <f t="shared" si="34"/>
        <v/>
      </c>
      <c r="S75" s="82" t="str">
        <f t="shared" si="34"/>
        <v/>
      </c>
      <c r="T75" s="82" t="str">
        <f t="shared" si="34"/>
        <v/>
      </c>
      <c r="U75" s="82" t="str">
        <f t="shared" si="34"/>
        <v/>
      </c>
      <c r="V75" s="82" t="str">
        <f t="shared" si="34"/>
        <v/>
      </c>
      <c r="W75" s="82" t="str">
        <f t="shared" si="34"/>
        <v/>
      </c>
      <c r="X75" s="82" t="str">
        <f t="shared" si="34"/>
        <v/>
      </c>
      <c r="Y75" s="82" t="str">
        <f t="shared" si="34"/>
        <v/>
      </c>
      <c r="Z75" s="82" t="str">
        <f t="shared" si="34"/>
        <v/>
      </c>
      <c r="AA75" s="82" t="str">
        <f t="shared" si="34"/>
        <v/>
      </c>
      <c r="AB75" s="82" t="str">
        <f t="shared" si="34"/>
        <v/>
      </c>
      <c r="AC75" s="80" t="str">
        <f t="shared" si="21"/>
        <v>PRE-O1-r</v>
      </c>
      <c r="AD75" s="82" t="str">
        <f>IF($B20='3.MatricesCalor'!$J$22,AD20,"")</f>
        <v/>
      </c>
      <c r="AE75" s="82" t="str">
        <f>IF($B20='3.MatricesCalor'!$J$22,AE20,"")</f>
        <v/>
      </c>
      <c r="AF75" s="82" t="str">
        <f>IF($B20='3.MatricesCalor'!$J$22,AF20,"")</f>
        <v/>
      </c>
      <c r="AG75" s="83" t="str">
        <f>IF($B20='3.MatricesCalor'!$J$22,AG20,"")</f>
        <v/>
      </c>
      <c r="AH75" s="83" t="str">
        <f>IF($B20='3.MatricesCalor'!$J$22,AH20,"")</f>
        <v/>
      </c>
      <c r="AI75" s="83" t="str">
        <f>IF($B20='3.MatricesCalor'!$J$22,AI20,"")</f>
        <v/>
      </c>
      <c r="AJ75" s="83" t="str">
        <f>IF($B20='3.MatricesCalor'!$J$22,AJ20,"")</f>
        <v/>
      </c>
      <c r="AK75" s="83" t="str">
        <f>IF($B20='3.MatricesCalor'!$J$22,AK20,"")</f>
        <v/>
      </c>
      <c r="AL75" s="83" t="str">
        <f>IF($B20='3.MatricesCalor'!$J$22,AL20,"")</f>
        <v/>
      </c>
      <c r="AM75" s="83" t="str">
        <f>IF($B20='3.MatricesCalor'!$J$22,AM20,"")</f>
        <v/>
      </c>
      <c r="AN75" s="83" t="str">
        <f>IF($B20='3.MatricesCalor'!$J$22,AN20,"")</f>
        <v/>
      </c>
      <c r="AO75" s="84" t="str">
        <f>IF($B20='3.MatricesCalor'!$J$22,AO20,"")</f>
        <v/>
      </c>
      <c r="AP75" s="84" t="str">
        <f>IF($B20='3.MatricesCalor'!$J$22,AP20,"")</f>
        <v/>
      </c>
      <c r="AQ75" s="84" t="str">
        <f>IF($B20='3.MatricesCalor'!$J$22,AQ20,"")</f>
        <v/>
      </c>
      <c r="AR75" s="84" t="str">
        <f>IF($B20='3.MatricesCalor'!$J$22,AR20,"")</f>
        <v/>
      </c>
      <c r="AS75" s="84" t="str">
        <f>IF($B20='3.MatricesCalor'!$J$22,AS20,"")</f>
        <v/>
      </c>
      <c r="AT75" s="84" t="str">
        <f>IF($B20='3.MatricesCalor'!$J$22,AT20,"")</f>
        <v/>
      </c>
      <c r="AU75" s="84" t="str">
        <f>IF($B20='3.MatricesCalor'!$J$22,AU20,"")</f>
        <v/>
      </c>
      <c r="AV75" s="84" t="str">
        <f>IF($B20='3.MatricesCalor'!$J$22,AV20,"")</f>
        <v/>
      </c>
      <c r="AW75" s="84" t="str">
        <f>IF($B20='3.MatricesCalor'!$J$22,AW20,"")</f>
        <v/>
      </c>
      <c r="AX75" s="85" t="str">
        <f>IF($B20='3.MatricesCalor'!$J$22,AX20,"")</f>
        <v/>
      </c>
      <c r="AY75" s="85" t="str">
        <f>IF($B20='3.MatricesCalor'!$J$22,AY20,"")</f>
        <v/>
      </c>
      <c r="AZ75" s="85" t="str">
        <f>IF($B20='3.MatricesCalor'!$J$22,AZ20,"")</f>
        <v/>
      </c>
      <c r="BA75" s="85" t="str">
        <f>IF($B20='3.MatricesCalor'!$J$22,BA20,"")</f>
        <v/>
      </c>
      <c r="BB75" s="85" t="str">
        <f>IF($B20='3.MatricesCalor'!$J$22,BB20,"")</f>
        <v/>
      </c>
    </row>
    <row r="76" spans="3:54" x14ac:dyDescent="0.25">
      <c r="C76" s="80" t="str">
        <f t="shared" si="19"/>
        <v>ADM-O1-i</v>
      </c>
      <c r="D76" s="82" t="str">
        <f t="shared" ref="D76:AB76" si="35">IF($B21=$B$61,D21,"")</f>
        <v/>
      </c>
      <c r="E76" s="82" t="str">
        <f t="shared" si="35"/>
        <v/>
      </c>
      <c r="F76" s="82" t="str">
        <f t="shared" si="35"/>
        <v/>
      </c>
      <c r="G76" s="82" t="str">
        <f t="shared" si="35"/>
        <v/>
      </c>
      <c r="H76" s="82" t="str">
        <f t="shared" si="35"/>
        <v/>
      </c>
      <c r="I76" s="82" t="str">
        <f t="shared" si="35"/>
        <v/>
      </c>
      <c r="J76" s="82" t="str">
        <f t="shared" si="35"/>
        <v/>
      </c>
      <c r="K76" s="82" t="str">
        <f t="shared" si="35"/>
        <v/>
      </c>
      <c r="L76" s="82" t="str">
        <f t="shared" si="35"/>
        <v/>
      </c>
      <c r="M76" s="82" t="str">
        <f t="shared" si="35"/>
        <v/>
      </c>
      <c r="N76" s="82" t="str">
        <f t="shared" si="35"/>
        <v/>
      </c>
      <c r="O76" s="82" t="str">
        <f t="shared" si="35"/>
        <v/>
      </c>
      <c r="P76" s="82" t="str">
        <f t="shared" si="35"/>
        <v/>
      </c>
      <c r="Q76" s="82" t="str">
        <f t="shared" si="35"/>
        <v/>
      </c>
      <c r="R76" s="82" t="str">
        <f t="shared" si="35"/>
        <v/>
      </c>
      <c r="S76" s="82" t="str">
        <f t="shared" si="35"/>
        <v/>
      </c>
      <c r="T76" s="82" t="str">
        <f t="shared" si="35"/>
        <v/>
      </c>
      <c r="U76" s="82" t="str">
        <f t="shared" si="35"/>
        <v/>
      </c>
      <c r="V76" s="82" t="str">
        <f t="shared" si="35"/>
        <v/>
      </c>
      <c r="W76" s="82" t="str">
        <f t="shared" si="35"/>
        <v/>
      </c>
      <c r="X76" s="82" t="str">
        <f t="shared" si="35"/>
        <v/>
      </c>
      <c r="Y76" s="82" t="str">
        <f t="shared" si="35"/>
        <v/>
      </c>
      <c r="Z76" s="82" t="str">
        <f t="shared" si="35"/>
        <v/>
      </c>
      <c r="AA76" s="82" t="str">
        <f t="shared" si="35"/>
        <v/>
      </c>
      <c r="AB76" s="82" t="str">
        <f t="shared" si="35"/>
        <v/>
      </c>
      <c r="AC76" s="80" t="str">
        <f t="shared" si="21"/>
        <v>ADM-O1-r</v>
      </c>
      <c r="AD76" s="82" t="str">
        <f>IF($B21='3.MatricesCalor'!$J$22,AD21,"")</f>
        <v/>
      </c>
      <c r="AE76" s="82" t="str">
        <f>IF($B21='3.MatricesCalor'!$J$22,AE21,"")</f>
        <v/>
      </c>
      <c r="AF76" s="82" t="str">
        <f>IF($B21='3.MatricesCalor'!$J$22,AF21,"")</f>
        <v/>
      </c>
      <c r="AG76" s="83" t="str">
        <f>IF($B21='3.MatricesCalor'!$J$22,AG21,"")</f>
        <v/>
      </c>
      <c r="AH76" s="83" t="str">
        <f>IF($B21='3.MatricesCalor'!$J$22,AH21,"")</f>
        <v/>
      </c>
      <c r="AI76" s="83" t="str">
        <f>IF($B21='3.MatricesCalor'!$J$22,AI21,"")</f>
        <v/>
      </c>
      <c r="AJ76" s="83" t="str">
        <f>IF($B21='3.MatricesCalor'!$J$22,AJ21,"")</f>
        <v/>
      </c>
      <c r="AK76" s="83" t="str">
        <f>IF($B21='3.MatricesCalor'!$J$22,AK21,"")</f>
        <v/>
      </c>
      <c r="AL76" s="83" t="str">
        <f>IF($B21='3.MatricesCalor'!$J$22,AL21,"")</f>
        <v/>
      </c>
      <c r="AM76" s="83" t="str">
        <f>IF($B21='3.MatricesCalor'!$J$22,AM21,"")</f>
        <v/>
      </c>
      <c r="AN76" s="83" t="str">
        <f>IF($B21='3.MatricesCalor'!$J$22,AN21,"")</f>
        <v/>
      </c>
      <c r="AO76" s="84" t="str">
        <f>IF($B21='3.MatricesCalor'!$J$22,AO21,"")</f>
        <v/>
      </c>
      <c r="AP76" s="84" t="str">
        <f>IF($B21='3.MatricesCalor'!$J$22,AP21,"")</f>
        <v/>
      </c>
      <c r="AQ76" s="84" t="str">
        <f>IF($B21='3.MatricesCalor'!$J$22,AQ21,"")</f>
        <v/>
      </c>
      <c r="AR76" s="84" t="str">
        <f>IF($B21='3.MatricesCalor'!$J$22,AR21,"")</f>
        <v/>
      </c>
      <c r="AS76" s="84" t="str">
        <f>IF($B21='3.MatricesCalor'!$J$22,AS21,"")</f>
        <v/>
      </c>
      <c r="AT76" s="84" t="str">
        <f>IF($B21='3.MatricesCalor'!$J$22,AT21,"")</f>
        <v/>
      </c>
      <c r="AU76" s="84" t="str">
        <f>IF($B21='3.MatricesCalor'!$J$22,AU21,"")</f>
        <v/>
      </c>
      <c r="AV76" s="84" t="str">
        <f>IF($B21='3.MatricesCalor'!$J$22,AV21,"")</f>
        <v/>
      </c>
      <c r="AW76" s="84" t="str">
        <f>IF($B21='3.MatricesCalor'!$J$22,AW21,"")</f>
        <v/>
      </c>
      <c r="AX76" s="85" t="str">
        <f>IF($B21='3.MatricesCalor'!$J$22,AX21,"")</f>
        <v/>
      </c>
      <c r="AY76" s="85" t="str">
        <f>IF($B21='3.MatricesCalor'!$J$22,AY21,"")</f>
        <v/>
      </c>
      <c r="AZ76" s="85" t="str">
        <f>IF($B21='3.MatricesCalor'!$J$22,AZ21,"")</f>
        <v/>
      </c>
      <c r="BA76" s="85" t="str">
        <f>IF($B21='3.MatricesCalor'!$J$22,BA21,"")</f>
        <v/>
      </c>
      <c r="BB76" s="85" t="str">
        <f>IF($B21='3.MatricesCalor'!$J$22,BB21,"")</f>
        <v/>
      </c>
    </row>
    <row r="77" spans="3:54" x14ac:dyDescent="0.25">
      <c r="C77" s="80" t="str">
        <f t="shared" si="19"/>
        <v>ADM-O2-i</v>
      </c>
      <c r="D77" s="82" t="str">
        <f t="shared" ref="D77:AB77" si="36">IF($B22=$B$61,D22,"")</f>
        <v/>
      </c>
      <c r="E77" s="82" t="str">
        <f t="shared" si="36"/>
        <v/>
      </c>
      <c r="F77" s="82" t="str">
        <f t="shared" si="36"/>
        <v/>
      </c>
      <c r="G77" s="82" t="str">
        <f t="shared" si="36"/>
        <v/>
      </c>
      <c r="H77" s="82" t="str">
        <f t="shared" si="36"/>
        <v/>
      </c>
      <c r="I77" s="82" t="str">
        <f t="shared" si="36"/>
        <v/>
      </c>
      <c r="J77" s="82" t="str">
        <f t="shared" si="36"/>
        <v/>
      </c>
      <c r="K77" s="82" t="str">
        <f t="shared" si="36"/>
        <v/>
      </c>
      <c r="L77" s="82" t="str">
        <f t="shared" si="36"/>
        <v/>
      </c>
      <c r="M77" s="82" t="str">
        <f t="shared" si="36"/>
        <v/>
      </c>
      <c r="N77" s="82" t="str">
        <f t="shared" si="36"/>
        <v/>
      </c>
      <c r="O77" s="82" t="str">
        <f t="shared" si="36"/>
        <v/>
      </c>
      <c r="P77" s="82" t="str">
        <f t="shared" si="36"/>
        <v/>
      </c>
      <c r="Q77" s="82" t="str">
        <f t="shared" si="36"/>
        <v/>
      </c>
      <c r="R77" s="82" t="str">
        <f t="shared" si="36"/>
        <v/>
      </c>
      <c r="S77" s="82" t="str">
        <f t="shared" si="36"/>
        <v/>
      </c>
      <c r="T77" s="82" t="str">
        <f t="shared" si="36"/>
        <v/>
      </c>
      <c r="U77" s="82" t="str">
        <f t="shared" si="36"/>
        <v/>
      </c>
      <c r="V77" s="82" t="str">
        <f t="shared" si="36"/>
        <v/>
      </c>
      <c r="W77" s="82" t="str">
        <f t="shared" si="36"/>
        <v/>
      </c>
      <c r="X77" s="82" t="str">
        <f t="shared" si="36"/>
        <v/>
      </c>
      <c r="Y77" s="82" t="str">
        <f t="shared" si="36"/>
        <v/>
      </c>
      <c r="Z77" s="82" t="str">
        <f t="shared" si="36"/>
        <v/>
      </c>
      <c r="AA77" s="82" t="str">
        <f t="shared" si="36"/>
        <v/>
      </c>
      <c r="AB77" s="82" t="str">
        <f t="shared" si="36"/>
        <v/>
      </c>
      <c r="AC77" s="80" t="str">
        <f t="shared" si="21"/>
        <v>ADM-O2-r</v>
      </c>
      <c r="AD77" s="82" t="str">
        <f>IF($B22='3.MatricesCalor'!$J$22,AD22,"")</f>
        <v/>
      </c>
      <c r="AE77" s="82" t="str">
        <f>IF($B22='3.MatricesCalor'!$J$22,AE22,"")</f>
        <v/>
      </c>
      <c r="AF77" s="82" t="str">
        <f>IF($B22='3.MatricesCalor'!$J$22,AF22,"")</f>
        <v/>
      </c>
      <c r="AG77" s="83" t="str">
        <f>IF($B22='3.MatricesCalor'!$J$22,AG22,"")</f>
        <v/>
      </c>
      <c r="AH77" s="83" t="str">
        <f>IF($B22='3.MatricesCalor'!$J$22,AH22,"")</f>
        <v/>
      </c>
      <c r="AI77" s="83" t="str">
        <f>IF($B22='3.MatricesCalor'!$J$22,AI22,"")</f>
        <v/>
      </c>
      <c r="AJ77" s="83" t="str">
        <f>IF($B22='3.MatricesCalor'!$J$22,AJ22,"")</f>
        <v/>
      </c>
      <c r="AK77" s="83" t="str">
        <f>IF($B22='3.MatricesCalor'!$J$22,AK22,"")</f>
        <v/>
      </c>
      <c r="AL77" s="83" t="str">
        <f>IF($B22='3.MatricesCalor'!$J$22,AL22,"")</f>
        <v/>
      </c>
      <c r="AM77" s="83" t="str">
        <f>IF($B22='3.MatricesCalor'!$J$22,AM22,"")</f>
        <v/>
      </c>
      <c r="AN77" s="83" t="str">
        <f>IF($B22='3.MatricesCalor'!$J$22,AN22,"")</f>
        <v/>
      </c>
      <c r="AO77" s="84" t="str">
        <f>IF($B22='3.MatricesCalor'!$J$22,AO22,"")</f>
        <v/>
      </c>
      <c r="AP77" s="84" t="str">
        <f>IF($B22='3.MatricesCalor'!$J$22,AP22,"")</f>
        <v/>
      </c>
      <c r="AQ77" s="84" t="str">
        <f>IF($B22='3.MatricesCalor'!$J$22,AQ22,"")</f>
        <v/>
      </c>
      <c r="AR77" s="84" t="str">
        <f>IF($B22='3.MatricesCalor'!$J$22,AR22,"")</f>
        <v/>
      </c>
      <c r="AS77" s="84" t="str">
        <f>IF($B22='3.MatricesCalor'!$J$22,AS22,"")</f>
        <v/>
      </c>
      <c r="AT77" s="84" t="str">
        <f>IF($B22='3.MatricesCalor'!$J$22,AT22,"")</f>
        <v/>
      </c>
      <c r="AU77" s="84" t="str">
        <f>IF($B22='3.MatricesCalor'!$J$22,AU22,"")</f>
        <v/>
      </c>
      <c r="AV77" s="84" t="str">
        <f>IF($B22='3.MatricesCalor'!$J$22,AV22,"")</f>
        <v/>
      </c>
      <c r="AW77" s="84" t="str">
        <f>IF($B22='3.MatricesCalor'!$J$22,AW22,"")</f>
        <v/>
      </c>
      <c r="AX77" s="85" t="str">
        <f>IF($B22='3.MatricesCalor'!$J$22,AX22,"")</f>
        <v/>
      </c>
      <c r="AY77" s="85" t="str">
        <f>IF($B22='3.MatricesCalor'!$J$22,AY22,"")</f>
        <v/>
      </c>
      <c r="AZ77" s="85" t="str">
        <f>IF($B22='3.MatricesCalor'!$J$22,AZ22,"")</f>
        <v/>
      </c>
      <c r="BA77" s="85" t="str">
        <f>IF($B22='3.MatricesCalor'!$J$22,BA22,"")</f>
        <v/>
      </c>
      <c r="BB77" s="85" t="str">
        <f>IF($B22='3.MatricesCalor'!$J$22,BB22,"")</f>
        <v/>
      </c>
    </row>
    <row r="78" spans="3:54" x14ac:dyDescent="0.25">
      <c r="C78" s="80" t="e">
        <f t="shared" si="19"/>
        <v>#REF!</v>
      </c>
      <c r="D78" s="82" t="e">
        <f t="shared" ref="D78:AB78" si="37">IF($B23=$B$61,D23,"")</f>
        <v>#REF!</v>
      </c>
      <c r="E78" s="82" t="e">
        <f t="shared" si="37"/>
        <v>#REF!</v>
      </c>
      <c r="F78" s="82" t="e">
        <f t="shared" si="37"/>
        <v>#REF!</v>
      </c>
      <c r="G78" s="82" t="e">
        <f t="shared" si="37"/>
        <v>#REF!</v>
      </c>
      <c r="H78" s="82" t="e">
        <f t="shared" si="37"/>
        <v>#REF!</v>
      </c>
      <c r="I78" s="82" t="e">
        <f t="shared" si="37"/>
        <v>#REF!</v>
      </c>
      <c r="J78" s="82" t="e">
        <f t="shared" si="37"/>
        <v>#REF!</v>
      </c>
      <c r="K78" s="82" t="e">
        <f t="shared" si="37"/>
        <v>#REF!</v>
      </c>
      <c r="L78" s="82" t="e">
        <f t="shared" si="37"/>
        <v>#REF!</v>
      </c>
      <c r="M78" s="82" t="e">
        <f t="shared" si="37"/>
        <v>#REF!</v>
      </c>
      <c r="N78" s="82" t="e">
        <f t="shared" si="37"/>
        <v>#REF!</v>
      </c>
      <c r="O78" s="82" t="e">
        <f t="shared" si="37"/>
        <v>#REF!</v>
      </c>
      <c r="P78" s="82" t="e">
        <f t="shared" si="37"/>
        <v>#REF!</v>
      </c>
      <c r="Q78" s="82" t="e">
        <f t="shared" si="37"/>
        <v>#REF!</v>
      </c>
      <c r="R78" s="82" t="e">
        <f t="shared" si="37"/>
        <v>#REF!</v>
      </c>
      <c r="S78" s="82" t="e">
        <f t="shared" si="37"/>
        <v>#REF!</v>
      </c>
      <c r="T78" s="82" t="e">
        <f t="shared" si="37"/>
        <v>#REF!</v>
      </c>
      <c r="U78" s="82" t="e">
        <f t="shared" si="37"/>
        <v>#REF!</v>
      </c>
      <c r="V78" s="82" t="e">
        <f t="shared" si="37"/>
        <v>#REF!</v>
      </c>
      <c r="W78" s="82" t="e">
        <f t="shared" si="37"/>
        <v>#REF!</v>
      </c>
      <c r="X78" s="82" t="e">
        <f t="shared" si="37"/>
        <v>#REF!</v>
      </c>
      <c r="Y78" s="82" t="e">
        <f t="shared" si="37"/>
        <v>#REF!</v>
      </c>
      <c r="Z78" s="82" t="e">
        <f t="shared" si="37"/>
        <v>#REF!</v>
      </c>
      <c r="AA78" s="82" t="e">
        <f t="shared" si="37"/>
        <v>#REF!</v>
      </c>
      <c r="AB78" s="82" t="e">
        <f t="shared" si="37"/>
        <v>#REF!</v>
      </c>
      <c r="AC78" s="80" t="e">
        <f t="shared" si="21"/>
        <v>#REF!</v>
      </c>
      <c r="AD78" s="82" t="e">
        <f>IF($B23='3.MatricesCalor'!$J$22,AD23,"")</f>
        <v>#REF!</v>
      </c>
      <c r="AE78" s="82" t="e">
        <f>IF($B23='3.MatricesCalor'!$J$22,AE23,"")</f>
        <v>#REF!</v>
      </c>
      <c r="AF78" s="82" t="e">
        <f>IF($B23='3.MatricesCalor'!$J$22,AF23,"")</f>
        <v>#REF!</v>
      </c>
      <c r="AG78" s="83" t="e">
        <f>IF($B23='3.MatricesCalor'!$J$22,AG23,"")</f>
        <v>#REF!</v>
      </c>
      <c r="AH78" s="83" t="e">
        <f>IF($B23='3.MatricesCalor'!$J$22,AH23,"")</f>
        <v>#REF!</v>
      </c>
      <c r="AI78" s="83" t="e">
        <f>IF($B23='3.MatricesCalor'!$J$22,AI23,"")</f>
        <v>#REF!</v>
      </c>
      <c r="AJ78" s="83" t="e">
        <f>IF($B23='3.MatricesCalor'!$J$22,AJ23,"")</f>
        <v>#REF!</v>
      </c>
      <c r="AK78" s="83" t="e">
        <f>IF($B23='3.MatricesCalor'!$J$22,AK23,"")</f>
        <v>#REF!</v>
      </c>
      <c r="AL78" s="83" t="e">
        <f>IF($B23='3.MatricesCalor'!$J$22,AL23,"")</f>
        <v>#REF!</v>
      </c>
      <c r="AM78" s="83" t="e">
        <f>IF($B23='3.MatricesCalor'!$J$22,AM23,"")</f>
        <v>#REF!</v>
      </c>
      <c r="AN78" s="83" t="e">
        <f>IF($B23='3.MatricesCalor'!$J$22,AN23,"")</f>
        <v>#REF!</v>
      </c>
      <c r="AO78" s="84" t="e">
        <f>IF($B23='3.MatricesCalor'!$J$22,AO23,"")</f>
        <v>#REF!</v>
      </c>
      <c r="AP78" s="84" t="e">
        <f>IF($B23='3.MatricesCalor'!$J$22,AP23,"")</f>
        <v>#REF!</v>
      </c>
      <c r="AQ78" s="84" t="e">
        <f>IF($B23='3.MatricesCalor'!$J$22,AQ23,"")</f>
        <v>#REF!</v>
      </c>
      <c r="AR78" s="84" t="e">
        <f>IF($B23='3.MatricesCalor'!$J$22,AR23,"")</f>
        <v>#REF!</v>
      </c>
      <c r="AS78" s="84" t="e">
        <f>IF($B23='3.MatricesCalor'!$J$22,AS23,"")</f>
        <v>#REF!</v>
      </c>
      <c r="AT78" s="84" t="e">
        <f>IF($B23='3.MatricesCalor'!$J$22,AT23,"")</f>
        <v>#REF!</v>
      </c>
      <c r="AU78" s="84" t="e">
        <f>IF($B23='3.MatricesCalor'!$J$22,AU23,"")</f>
        <v>#REF!</v>
      </c>
      <c r="AV78" s="84" t="e">
        <f>IF($B23='3.MatricesCalor'!$J$22,AV23,"")</f>
        <v>#REF!</v>
      </c>
      <c r="AW78" s="84" t="e">
        <f>IF($B23='3.MatricesCalor'!$J$22,AW23,"")</f>
        <v>#REF!</v>
      </c>
      <c r="AX78" s="85" t="e">
        <f>IF($B23='3.MatricesCalor'!$J$22,AX23,"")</f>
        <v>#REF!</v>
      </c>
      <c r="AY78" s="85" t="e">
        <f>IF($B23='3.MatricesCalor'!$J$22,AY23,"")</f>
        <v>#REF!</v>
      </c>
      <c r="AZ78" s="85" t="e">
        <f>IF($B23='3.MatricesCalor'!$J$22,AZ23,"")</f>
        <v>#REF!</v>
      </c>
      <c r="BA78" s="85" t="e">
        <f>IF($B23='3.MatricesCalor'!$J$22,BA23,"")</f>
        <v>#REF!</v>
      </c>
      <c r="BB78" s="85" t="e">
        <f>IF($B23='3.MatricesCalor'!$J$22,BB23,"")</f>
        <v>#REF!</v>
      </c>
    </row>
    <row r="79" spans="3:54" x14ac:dyDescent="0.25">
      <c r="C79" s="80" t="str">
        <f t="shared" si="19"/>
        <v>INV-O2-i</v>
      </c>
      <c r="D79" s="82" t="str">
        <f t="shared" ref="D79:AB79" si="38">IF($B24=$B$61,D24,"")</f>
        <v/>
      </c>
      <c r="E79" s="82" t="str">
        <f t="shared" si="38"/>
        <v/>
      </c>
      <c r="F79" s="82" t="str">
        <f t="shared" si="38"/>
        <v/>
      </c>
      <c r="G79" s="82" t="str">
        <f t="shared" si="38"/>
        <v/>
      </c>
      <c r="H79" s="82" t="str">
        <f t="shared" si="38"/>
        <v/>
      </c>
      <c r="I79" s="82" t="str">
        <f t="shared" si="38"/>
        <v/>
      </c>
      <c r="J79" s="82" t="str">
        <f t="shared" si="38"/>
        <v/>
      </c>
      <c r="K79" s="82" t="str">
        <f t="shared" si="38"/>
        <v/>
      </c>
      <c r="L79" s="82" t="str">
        <f t="shared" si="38"/>
        <v/>
      </c>
      <c r="M79" s="82" t="str">
        <f t="shared" si="38"/>
        <v/>
      </c>
      <c r="N79" s="82" t="str">
        <f t="shared" si="38"/>
        <v/>
      </c>
      <c r="O79" s="82" t="str">
        <f t="shared" si="38"/>
        <v/>
      </c>
      <c r="P79" s="82" t="str">
        <f t="shared" si="38"/>
        <v/>
      </c>
      <c r="Q79" s="82" t="str">
        <f t="shared" si="38"/>
        <v/>
      </c>
      <c r="R79" s="82" t="str">
        <f t="shared" si="38"/>
        <v/>
      </c>
      <c r="S79" s="82" t="str">
        <f t="shared" si="38"/>
        <v/>
      </c>
      <c r="T79" s="82" t="str">
        <f t="shared" si="38"/>
        <v/>
      </c>
      <c r="U79" s="82" t="str">
        <f t="shared" si="38"/>
        <v/>
      </c>
      <c r="V79" s="82" t="str">
        <f t="shared" si="38"/>
        <v/>
      </c>
      <c r="W79" s="82" t="str">
        <f t="shared" si="38"/>
        <v/>
      </c>
      <c r="X79" s="82" t="str">
        <f t="shared" si="38"/>
        <v/>
      </c>
      <c r="Y79" s="82" t="str">
        <f t="shared" si="38"/>
        <v/>
      </c>
      <c r="Z79" s="82" t="str">
        <f t="shared" si="38"/>
        <v/>
      </c>
      <c r="AA79" s="82" t="str">
        <f t="shared" si="38"/>
        <v/>
      </c>
      <c r="AB79" s="82" t="str">
        <f t="shared" si="38"/>
        <v/>
      </c>
      <c r="AC79" s="80" t="str">
        <f t="shared" si="21"/>
        <v>INV-O2-r</v>
      </c>
      <c r="AD79" s="82" t="str">
        <f>IF($B24='3.MatricesCalor'!$J$22,AD24,"")</f>
        <v/>
      </c>
      <c r="AE79" s="82" t="str">
        <f>IF($B24='3.MatricesCalor'!$J$22,AE24,"")</f>
        <v/>
      </c>
      <c r="AF79" s="82" t="str">
        <f>IF($B24='3.MatricesCalor'!$J$22,AF24,"")</f>
        <v/>
      </c>
      <c r="AG79" s="83" t="str">
        <f>IF($B24='3.MatricesCalor'!$J$22,AG24,"")</f>
        <v/>
      </c>
      <c r="AH79" s="83" t="str">
        <f>IF($B24='3.MatricesCalor'!$J$22,AH24,"")</f>
        <v/>
      </c>
      <c r="AI79" s="83" t="str">
        <f>IF($B24='3.MatricesCalor'!$J$22,AI24,"")</f>
        <v/>
      </c>
      <c r="AJ79" s="83" t="str">
        <f>IF($B24='3.MatricesCalor'!$J$22,AJ24,"")</f>
        <v/>
      </c>
      <c r="AK79" s="83" t="str">
        <f>IF($B24='3.MatricesCalor'!$J$22,AK24,"")</f>
        <v/>
      </c>
      <c r="AL79" s="83" t="str">
        <f>IF($B24='3.MatricesCalor'!$J$22,AL24,"")</f>
        <v/>
      </c>
      <c r="AM79" s="83" t="str">
        <f>IF($B24='3.MatricesCalor'!$J$22,AM24,"")</f>
        <v/>
      </c>
      <c r="AN79" s="83" t="str">
        <f>IF($B24='3.MatricesCalor'!$J$22,AN24,"")</f>
        <v/>
      </c>
      <c r="AO79" s="84" t="str">
        <f>IF($B24='3.MatricesCalor'!$J$22,AO24,"")</f>
        <v/>
      </c>
      <c r="AP79" s="84" t="str">
        <f>IF($B24='3.MatricesCalor'!$J$22,AP24,"")</f>
        <v/>
      </c>
      <c r="AQ79" s="84" t="str">
        <f>IF($B24='3.MatricesCalor'!$J$22,AQ24,"")</f>
        <v/>
      </c>
      <c r="AR79" s="84" t="str">
        <f>IF($B24='3.MatricesCalor'!$J$22,AR24,"")</f>
        <v/>
      </c>
      <c r="AS79" s="84" t="str">
        <f>IF($B24='3.MatricesCalor'!$J$22,AS24,"")</f>
        <v/>
      </c>
      <c r="AT79" s="84" t="str">
        <f>IF($B24='3.MatricesCalor'!$J$22,AT24,"")</f>
        <v/>
      </c>
      <c r="AU79" s="84" t="str">
        <f>IF($B24='3.MatricesCalor'!$J$22,AU24,"")</f>
        <v/>
      </c>
      <c r="AV79" s="84" t="str">
        <f>IF($B24='3.MatricesCalor'!$J$22,AV24,"")</f>
        <v/>
      </c>
      <c r="AW79" s="84" t="str">
        <f>IF($B24='3.MatricesCalor'!$J$22,AW24,"")</f>
        <v/>
      </c>
      <c r="AX79" s="85" t="str">
        <f>IF($B24='3.MatricesCalor'!$J$22,AX24,"")</f>
        <v/>
      </c>
      <c r="AY79" s="85" t="str">
        <f>IF($B24='3.MatricesCalor'!$J$22,AY24,"")</f>
        <v/>
      </c>
      <c r="AZ79" s="85" t="str">
        <f>IF($B24='3.MatricesCalor'!$J$22,AZ24,"")</f>
        <v/>
      </c>
      <c r="BA79" s="85" t="str">
        <f>IF($B24='3.MatricesCalor'!$J$22,BA24,"")</f>
        <v/>
      </c>
      <c r="BB79" s="85" t="str">
        <f>IF($B24='3.MatricesCalor'!$J$22,BB24,"")</f>
        <v/>
      </c>
    </row>
    <row r="80" spans="3:54" x14ac:dyDescent="0.25">
      <c r="C80" s="80" t="e">
        <f t="shared" si="19"/>
        <v>#REF!</v>
      </c>
      <c r="D80" s="82" t="e">
        <f t="shared" ref="D80:AB80" si="39">IF($B25=$B$61,D25,"")</f>
        <v>#REF!</v>
      </c>
      <c r="E80" s="82" t="e">
        <f t="shared" si="39"/>
        <v>#REF!</v>
      </c>
      <c r="F80" s="82" t="e">
        <f t="shared" si="39"/>
        <v>#REF!</v>
      </c>
      <c r="G80" s="82" t="e">
        <f t="shared" si="39"/>
        <v>#REF!</v>
      </c>
      <c r="H80" s="82" t="e">
        <f t="shared" si="39"/>
        <v>#REF!</v>
      </c>
      <c r="I80" s="82" t="e">
        <f t="shared" si="39"/>
        <v>#REF!</v>
      </c>
      <c r="J80" s="82" t="e">
        <f t="shared" si="39"/>
        <v>#REF!</v>
      </c>
      <c r="K80" s="82" t="e">
        <f t="shared" si="39"/>
        <v>#REF!</v>
      </c>
      <c r="L80" s="82" t="e">
        <f t="shared" si="39"/>
        <v>#REF!</v>
      </c>
      <c r="M80" s="82" t="e">
        <f t="shared" si="39"/>
        <v>#REF!</v>
      </c>
      <c r="N80" s="82" t="e">
        <f t="shared" si="39"/>
        <v>#REF!</v>
      </c>
      <c r="O80" s="82" t="e">
        <f t="shared" si="39"/>
        <v>#REF!</v>
      </c>
      <c r="P80" s="82" t="e">
        <f t="shared" si="39"/>
        <v>#REF!</v>
      </c>
      <c r="Q80" s="82" t="e">
        <f t="shared" si="39"/>
        <v>#REF!</v>
      </c>
      <c r="R80" s="82" t="e">
        <f t="shared" si="39"/>
        <v>#REF!</v>
      </c>
      <c r="S80" s="82" t="e">
        <f t="shared" si="39"/>
        <v>#REF!</v>
      </c>
      <c r="T80" s="82" t="e">
        <f t="shared" si="39"/>
        <v>#REF!</v>
      </c>
      <c r="U80" s="82" t="e">
        <f t="shared" si="39"/>
        <v>#REF!</v>
      </c>
      <c r="V80" s="82" t="e">
        <f t="shared" si="39"/>
        <v>#REF!</v>
      </c>
      <c r="W80" s="82" t="e">
        <f t="shared" si="39"/>
        <v>#REF!</v>
      </c>
      <c r="X80" s="82" t="e">
        <f t="shared" si="39"/>
        <v>#REF!</v>
      </c>
      <c r="Y80" s="82" t="e">
        <f t="shared" si="39"/>
        <v>#REF!</v>
      </c>
      <c r="Z80" s="82" t="e">
        <f t="shared" si="39"/>
        <v>#REF!</v>
      </c>
      <c r="AA80" s="82" t="e">
        <f t="shared" si="39"/>
        <v>#REF!</v>
      </c>
      <c r="AB80" s="82" t="e">
        <f t="shared" si="39"/>
        <v>#REF!</v>
      </c>
      <c r="AC80" s="80" t="e">
        <f t="shared" si="21"/>
        <v>#REF!</v>
      </c>
      <c r="AD80" s="82" t="e">
        <f>IF($B25='3.MatricesCalor'!$J$22,AD25,"")</f>
        <v>#REF!</v>
      </c>
      <c r="AE80" s="82" t="e">
        <f>IF($B25='3.MatricesCalor'!$J$22,AE25,"")</f>
        <v>#REF!</v>
      </c>
      <c r="AF80" s="82" t="e">
        <f>IF($B25='3.MatricesCalor'!$J$22,AF25,"")</f>
        <v>#REF!</v>
      </c>
      <c r="AG80" s="83" t="e">
        <f>IF($B25='3.MatricesCalor'!$J$22,AG25,"")</f>
        <v>#REF!</v>
      </c>
      <c r="AH80" s="83" t="e">
        <f>IF($B25='3.MatricesCalor'!$J$22,AH25,"")</f>
        <v>#REF!</v>
      </c>
      <c r="AI80" s="83" t="e">
        <f>IF($B25='3.MatricesCalor'!$J$22,AI25,"")</f>
        <v>#REF!</v>
      </c>
      <c r="AJ80" s="83" t="e">
        <f>IF($B25='3.MatricesCalor'!$J$22,AJ25,"")</f>
        <v>#REF!</v>
      </c>
      <c r="AK80" s="83" t="e">
        <f>IF($B25='3.MatricesCalor'!$J$22,AK25,"")</f>
        <v>#REF!</v>
      </c>
      <c r="AL80" s="83" t="e">
        <f>IF($B25='3.MatricesCalor'!$J$22,AL25,"")</f>
        <v>#REF!</v>
      </c>
      <c r="AM80" s="83" t="e">
        <f>IF($B25='3.MatricesCalor'!$J$22,AM25,"")</f>
        <v>#REF!</v>
      </c>
      <c r="AN80" s="83" t="e">
        <f>IF($B25='3.MatricesCalor'!$J$22,AN25,"")</f>
        <v>#REF!</v>
      </c>
      <c r="AO80" s="84" t="e">
        <f>IF($B25='3.MatricesCalor'!$J$22,AO25,"")</f>
        <v>#REF!</v>
      </c>
      <c r="AP80" s="84" t="e">
        <f>IF($B25='3.MatricesCalor'!$J$22,AP25,"")</f>
        <v>#REF!</v>
      </c>
      <c r="AQ80" s="84" t="e">
        <f>IF($B25='3.MatricesCalor'!$J$22,AQ25,"")</f>
        <v>#REF!</v>
      </c>
      <c r="AR80" s="84" t="e">
        <f>IF($B25='3.MatricesCalor'!$J$22,AR25,"")</f>
        <v>#REF!</v>
      </c>
      <c r="AS80" s="84" t="e">
        <f>IF($B25='3.MatricesCalor'!$J$22,AS25,"")</f>
        <v>#REF!</v>
      </c>
      <c r="AT80" s="84" t="e">
        <f>IF($B25='3.MatricesCalor'!$J$22,AT25,"")</f>
        <v>#REF!</v>
      </c>
      <c r="AU80" s="84" t="e">
        <f>IF($B25='3.MatricesCalor'!$J$22,AU25,"")</f>
        <v>#REF!</v>
      </c>
      <c r="AV80" s="84" t="e">
        <f>IF($B25='3.MatricesCalor'!$J$22,AV25,"")</f>
        <v>#REF!</v>
      </c>
      <c r="AW80" s="84" t="e">
        <f>IF($B25='3.MatricesCalor'!$J$22,AW25,"")</f>
        <v>#REF!</v>
      </c>
      <c r="AX80" s="85" t="e">
        <f>IF($B25='3.MatricesCalor'!$J$22,AX25,"")</f>
        <v>#REF!</v>
      </c>
      <c r="AY80" s="85" t="e">
        <f>IF($B25='3.MatricesCalor'!$J$22,AY25,"")</f>
        <v>#REF!</v>
      </c>
      <c r="AZ80" s="85" t="e">
        <f>IF($B25='3.MatricesCalor'!$J$22,AZ25,"")</f>
        <v>#REF!</v>
      </c>
      <c r="BA80" s="85" t="e">
        <f>IF($B25='3.MatricesCalor'!$J$22,BA25,"")</f>
        <v>#REF!</v>
      </c>
      <c r="BB80" s="85" t="e">
        <f>IF($B25='3.MatricesCalor'!$J$22,BB25,"")</f>
        <v>#REF!</v>
      </c>
    </row>
    <row r="81" spans="3:54" x14ac:dyDescent="0.25">
      <c r="C81" s="80" t="str">
        <f t="shared" si="19"/>
        <v>APR-O2-i</v>
      </c>
      <c r="D81" s="82" t="str">
        <f t="shared" ref="D81:AB81" si="40">IF($B26=$B$61,D26,"")</f>
        <v/>
      </c>
      <c r="E81" s="82" t="str">
        <f t="shared" si="40"/>
        <v/>
      </c>
      <c r="F81" s="82" t="str">
        <f t="shared" si="40"/>
        <v/>
      </c>
      <c r="G81" s="82" t="str">
        <f t="shared" si="40"/>
        <v/>
      </c>
      <c r="H81" s="82" t="str">
        <f t="shared" si="40"/>
        <v/>
      </c>
      <c r="I81" s="82" t="str">
        <f t="shared" si="40"/>
        <v/>
      </c>
      <c r="J81" s="82" t="str">
        <f t="shared" si="40"/>
        <v/>
      </c>
      <c r="K81" s="82" t="str">
        <f t="shared" si="40"/>
        <v/>
      </c>
      <c r="L81" s="82" t="str">
        <f t="shared" si="40"/>
        <v/>
      </c>
      <c r="M81" s="82" t="str">
        <f t="shared" si="40"/>
        <v/>
      </c>
      <c r="N81" s="82" t="str">
        <f t="shared" si="40"/>
        <v/>
      </c>
      <c r="O81" s="82" t="str">
        <f t="shared" si="40"/>
        <v/>
      </c>
      <c r="P81" s="82" t="str">
        <f t="shared" si="40"/>
        <v/>
      </c>
      <c r="Q81" s="82" t="str">
        <f t="shared" si="40"/>
        <v/>
      </c>
      <c r="R81" s="82" t="str">
        <f t="shared" si="40"/>
        <v/>
      </c>
      <c r="S81" s="82" t="str">
        <f t="shared" si="40"/>
        <v/>
      </c>
      <c r="T81" s="82" t="str">
        <f t="shared" si="40"/>
        <v/>
      </c>
      <c r="U81" s="82" t="str">
        <f t="shared" si="40"/>
        <v/>
      </c>
      <c r="V81" s="82" t="str">
        <f t="shared" si="40"/>
        <v/>
      </c>
      <c r="W81" s="82" t="str">
        <f t="shared" si="40"/>
        <v/>
      </c>
      <c r="X81" s="82" t="str">
        <f t="shared" si="40"/>
        <v/>
      </c>
      <c r="Y81" s="82" t="str">
        <f t="shared" si="40"/>
        <v/>
      </c>
      <c r="Z81" s="82" t="str">
        <f t="shared" si="40"/>
        <v/>
      </c>
      <c r="AA81" s="82" t="str">
        <f t="shared" si="40"/>
        <v/>
      </c>
      <c r="AB81" s="82" t="str">
        <f t="shared" si="40"/>
        <v/>
      </c>
      <c r="AC81" s="80" t="str">
        <f t="shared" si="21"/>
        <v>APR-O2-r</v>
      </c>
      <c r="AD81" s="82" t="str">
        <f>IF($B26='3.MatricesCalor'!$J$22,AD26,"")</f>
        <v/>
      </c>
      <c r="AE81" s="82" t="str">
        <f>IF($B26='3.MatricesCalor'!$J$22,AE26,"")</f>
        <v/>
      </c>
      <c r="AF81" s="82" t="str">
        <f>IF($B26='3.MatricesCalor'!$J$22,AF26,"")</f>
        <v/>
      </c>
      <c r="AG81" s="83" t="str">
        <f>IF($B26='3.MatricesCalor'!$J$22,AG26,"")</f>
        <v/>
      </c>
      <c r="AH81" s="83" t="str">
        <f>IF($B26='3.MatricesCalor'!$J$22,AH26,"")</f>
        <v/>
      </c>
      <c r="AI81" s="83" t="str">
        <f>IF($B26='3.MatricesCalor'!$J$22,AI26,"")</f>
        <v/>
      </c>
      <c r="AJ81" s="83" t="str">
        <f>IF($B26='3.MatricesCalor'!$J$22,AJ26,"")</f>
        <v/>
      </c>
      <c r="AK81" s="83" t="str">
        <f>IF($B26='3.MatricesCalor'!$J$22,AK26,"")</f>
        <v/>
      </c>
      <c r="AL81" s="83" t="str">
        <f>IF($B26='3.MatricesCalor'!$J$22,AL26,"")</f>
        <v/>
      </c>
      <c r="AM81" s="83" t="str">
        <f>IF($B26='3.MatricesCalor'!$J$22,AM26,"")</f>
        <v/>
      </c>
      <c r="AN81" s="83" t="str">
        <f>IF($B26='3.MatricesCalor'!$J$22,AN26,"")</f>
        <v/>
      </c>
      <c r="AO81" s="84" t="str">
        <f>IF($B26='3.MatricesCalor'!$J$22,AO26,"")</f>
        <v/>
      </c>
      <c r="AP81" s="84" t="str">
        <f>IF($B26='3.MatricesCalor'!$J$22,AP26,"")</f>
        <v/>
      </c>
      <c r="AQ81" s="84" t="str">
        <f>IF($B26='3.MatricesCalor'!$J$22,AQ26,"")</f>
        <v/>
      </c>
      <c r="AR81" s="84" t="str">
        <f>IF($B26='3.MatricesCalor'!$J$22,AR26,"")</f>
        <v/>
      </c>
      <c r="AS81" s="84" t="str">
        <f>IF($B26='3.MatricesCalor'!$J$22,AS26,"")</f>
        <v/>
      </c>
      <c r="AT81" s="84" t="str">
        <f>IF($B26='3.MatricesCalor'!$J$22,AT26,"")</f>
        <v/>
      </c>
      <c r="AU81" s="84" t="str">
        <f>IF($B26='3.MatricesCalor'!$J$22,AU26,"")</f>
        <v/>
      </c>
      <c r="AV81" s="84" t="str">
        <f>IF($B26='3.MatricesCalor'!$J$22,AV26,"")</f>
        <v/>
      </c>
      <c r="AW81" s="84" t="str">
        <f>IF($B26='3.MatricesCalor'!$J$22,AW26,"")</f>
        <v/>
      </c>
      <c r="AX81" s="85" t="str">
        <f>IF($B26='3.MatricesCalor'!$J$22,AX26,"")</f>
        <v/>
      </c>
      <c r="AY81" s="85" t="str">
        <f>IF($B26='3.MatricesCalor'!$J$22,AY26,"")</f>
        <v/>
      </c>
      <c r="AZ81" s="85" t="str">
        <f>IF($B26='3.MatricesCalor'!$J$22,AZ26,"")</f>
        <v/>
      </c>
      <c r="BA81" s="85" t="str">
        <f>IF($B26='3.MatricesCalor'!$J$22,BA26,"")</f>
        <v/>
      </c>
      <c r="BB81" s="85" t="str">
        <f>IF($B26='3.MatricesCalor'!$J$22,BB26,"")</f>
        <v/>
      </c>
    </row>
    <row r="82" spans="3:54" x14ac:dyDescent="0.25">
      <c r="C82" s="80" t="str">
        <f t="shared" si="19"/>
        <v>COM-O3-i</v>
      </c>
      <c r="D82" s="82" t="str">
        <f t="shared" ref="D82:AB82" si="41">IF($B27=$B$61,D27,"")</f>
        <v/>
      </c>
      <c r="E82" s="82" t="str">
        <f t="shared" si="41"/>
        <v/>
      </c>
      <c r="F82" s="82" t="str">
        <f t="shared" si="41"/>
        <v/>
      </c>
      <c r="G82" s="82" t="str">
        <f t="shared" si="41"/>
        <v/>
      </c>
      <c r="H82" s="82" t="str">
        <f t="shared" si="41"/>
        <v/>
      </c>
      <c r="I82" s="82" t="str">
        <f t="shared" si="41"/>
        <v/>
      </c>
      <c r="J82" s="82" t="str">
        <f t="shared" si="41"/>
        <v/>
      </c>
      <c r="K82" s="82" t="str">
        <f t="shared" si="41"/>
        <v/>
      </c>
      <c r="L82" s="82" t="str">
        <f t="shared" si="41"/>
        <v/>
      </c>
      <c r="M82" s="82" t="str">
        <f t="shared" si="41"/>
        <v/>
      </c>
      <c r="N82" s="82" t="str">
        <f t="shared" si="41"/>
        <v/>
      </c>
      <c r="O82" s="82" t="str">
        <f t="shared" si="41"/>
        <v/>
      </c>
      <c r="P82" s="82" t="str">
        <f t="shared" si="41"/>
        <v/>
      </c>
      <c r="Q82" s="82" t="str">
        <f t="shared" si="41"/>
        <v/>
      </c>
      <c r="R82" s="82" t="str">
        <f t="shared" si="41"/>
        <v/>
      </c>
      <c r="S82" s="82" t="str">
        <f t="shared" si="41"/>
        <v/>
      </c>
      <c r="T82" s="82" t="str">
        <f t="shared" si="41"/>
        <v/>
      </c>
      <c r="U82" s="82" t="str">
        <f t="shared" si="41"/>
        <v/>
      </c>
      <c r="V82" s="82" t="str">
        <f t="shared" si="41"/>
        <v/>
      </c>
      <c r="W82" s="82" t="str">
        <f t="shared" si="41"/>
        <v/>
      </c>
      <c r="X82" s="82" t="str">
        <f t="shared" si="41"/>
        <v/>
      </c>
      <c r="Y82" s="82" t="str">
        <f t="shared" si="41"/>
        <v/>
      </c>
      <c r="Z82" s="82" t="str">
        <f t="shared" si="41"/>
        <v/>
      </c>
      <c r="AA82" s="82" t="str">
        <f t="shared" si="41"/>
        <v/>
      </c>
      <c r="AB82" s="82" t="str">
        <f t="shared" si="41"/>
        <v/>
      </c>
      <c r="AC82" s="80" t="str">
        <f t="shared" si="21"/>
        <v>COM-O3-r</v>
      </c>
      <c r="AD82" s="82" t="str">
        <f>IF($B27='3.MatricesCalor'!$J$22,AD27,"")</f>
        <v/>
      </c>
      <c r="AE82" s="82" t="str">
        <f>IF($B27='3.MatricesCalor'!$J$22,AE27,"")</f>
        <v/>
      </c>
      <c r="AF82" s="82" t="str">
        <f>IF($B27='3.MatricesCalor'!$J$22,AF27,"")</f>
        <v/>
      </c>
      <c r="AG82" s="83" t="str">
        <f>IF($B27='3.MatricesCalor'!$J$22,AG27,"")</f>
        <v/>
      </c>
      <c r="AH82" s="83" t="str">
        <f>IF($B27='3.MatricesCalor'!$J$22,AH27,"")</f>
        <v/>
      </c>
      <c r="AI82" s="83" t="str">
        <f>IF($B27='3.MatricesCalor'!$J$22,AI27,"")</f>
        <v/>
      </c>
      <c r="AJ82" s="83" t="str">
        <f>IF($B27='3.MatricesCalor'!$J$22,AJ27,"")</f>
        <v/>
      </c>
      <c r="AK82" s="83" t="str">
        <f>IF($B27='3.MatricesCalor'!$J$22,AK27,"")</f>
        <v/>
      </c>
      <c r="AL82" s="83" t="str">
        <f>IF($B27='3.MatricesCalor'!$J$22,AL27,"")</f>
        <v/>
      </c>
      <c r="AM82" s="83" t="str">
        <f>IF($B27='3.MatricesCalor'!$J$22,AM27,"")</f>
        <v/>
      </c>
      <c r="AN82" s="83" t="str">
        <f>IF($B27='3.MatricesCalor'!$J$22,AN27,"")</f>
        <v/>
      </c>
      <c r="AO82" s="84" t="str">
        <f>IF($B27='3.MatricesCalor'!$J$22,AO27,"")</f>
        <v/>
      </c>
      <c r="AP82" s="84" t="str">
        <f>IF($B27='3.MatricesCalor'!$J$22,AP27,"")</f>
        <v/>
      </c>
      <c r="AQ82" s="84" t="str">
        <f>IF($B27='3.MatricesCalor'!$J$22,AQ27,"")</f>
        <v/>
      </c>
      <c r="AR82" s="84" t="str">
        <f>IF($B27='3.MatricesCalor'!$J$22,AR27,"")</f>
        <v/>
      </c>
      <c r="AS82" s="84" t="str">
        <f>IF($B27='3.MatricesCalor'!$J$22,AS27,"")</f>
        <v/>
      </c>
      <c r="AT82" s="84" t="str">
        <f>IF($B27='3.MatricesCalor'!$J$22,AT27,"")</f>
        <v/>
      </c>
      <c r="AU82" s="84" t="str">
        <f>IF($B27='3.MatricesCalor'!$J$22,AU27,"")</f>
        <v/>
      </c>
      <c r="AV82" s="84" t="str">
        <f>IF($B27='3.MatricesCalor'!$J$22,AV27,"")</f>
        <v/>
      </c>
      <c r="AW82" s="84" t="str">
        <f>IF($B27='3.MatricesCalor'!$J$22,AW27,"")</f>
        <v/>
      </c>
      <c r="AX82" s="85" t="str">
        <f>IF($B27='3.MatricesCalor'!$J$22,AX27,"")</f>
        <v/>
      </c>
      <c r="AY82" s="85" t="str">
        <f>IF($B27='3.MatricesCalor'!$J$22,AY27,"")</f>
        <v/>
      </c>
      <c r="AZ82" s="85" t="str">
        <f>IF($B27='3.MatricesCalor'!$J$22,AZ27,"")</f>
        <v/>
      </c>
      <c r="BA82" s="85" t="str">
        <f>IF($B27='3.MatricesCalor'!$J$22,BA27,"")</f>
        <v/>
      </c>
      <c r="BB82" s="85" t="str">
        <f>IF($B27='3.MatricesCalor'!$J$22,BB27,"")</f>
        <v/>
      </c>
    </row>
    <row r="83" spans="3:54" x14ac:dyDescent="0.25">
      <c r="C83" s="80" t="str">
        <f t="shared" si="19"/>
        <v>PRE-O2-i</v>
      </c>
      <c r="D83" s="82" t="str">
        <f t="shared" ref="D83:AB83" si="42">IF($B28=$B$61,D28,"")</f>
        <v/>
      </c>
      <c r="E83" s="82" t="str">
        <f t="shared" si="42"/>
        <v/>
      </c>
      <c r="F83" s="82" t="str">
        <f t="shared" si="42"/>
        <v/>
      </c>
      <c r="G83" s="82" t="str">
        <f t="shared" si="42"/>
        <v/>
      </c>
      <c r="H83" s="82" t="str">
        <f t="shared" si="42"/>
        <v/>
      </c>
      <c r="I83" s="82" t="str">
        <f t="shared" si="42"/>
        <v/>
      </c>
      <c r="J83" s="82" t="str">
        <f t="shared" si="42"/>
        <v/>
      </c>
      <c r="K83" s="82" t="str">
        <f t="shared" si="42"/>
        <v/>
      </c>
      <c r="L83" s="82" t="str">
        <f t="shared" si="42"/>
        <v/>
      </c>
      <c r="M83" s="82" t="str">
        <f t="shared" si="42"/>
        <v/>
      </c>
      <c r="N83" s="82" t="str">
        <f t="shared" si="42"/>
        <v/>
      </c>
      <c r="O83" s="82" t="str">
        <f t="shared" si="42"/>
        <v/>
      </c>
      <c r="P83" s="82" t="str">
        <f t="shared" si="42"/>
        <v/>
      </c>
      <c r="Q83" s="82" t="str">
        <f t="shared" si="42"/>
        <v/>
      </c>
      <c r="R83" s="82" t="str">
        <f t="shared" si="42"/>
        <v/>
      </c>
      <c r="S83" s="82" t="str">
        <f t="shared" si="42"/>
        <v/>
      </c>
      <c r="T83" s="82" t="str">
        <f t="shared" si="42"/>
        <v/>
      </c>
      <c r="U83" s="82" t="str">
        <f t="shared" si="42"/>
        <v/>
      </c>
      <c r="V83" s="82" t="str">
        <f t="shared" si="42"/>
        <v/>
      </c>
      <c r="W83" s="82" t="str">
        <f t="shared" si="42"/>
        <v/>
      </c>
      <c r="X83" s="82" t="str">
        <f t="shared" si="42"/>
        <v/>
      </c>
      <c r="Y83" s="82" t="str">
        <f t="shared" si="42"/>
        <v/>
      </c>
      <c r="Z83" s="82" t="str">
        <f t="shared" si="42"/>
        <v/>
      </c>
      <c r="AA83" s="82" t="str">
        <f t="shared" si="42"/>
        <v/>
      </c>
      <c r="AB83" s="82" t="str">
        <f t="shared" si="42"/>
        <v/>
      </c>
      <c r="AC83" s="80" t="str">
        <f t="shared" si="21"/>
        <v>PRE-O2-r</v>
      </c>
      <c r="AD83" s="82" t="str">
        <f>IF($B28='3.MatricesCalor'!$J$22,AD28,"")</f>
        <v/>
      </c>
      <c r="AE83" s="82" t="str">
        <f>IF($B28='3.MatricesCalor'!$J$22,AE28,"")</f>
        <v/>
      </c>
      <c r="AF83" s="82" t="str">
        <f>IF($B28='3.MatricesCalor'!$J$22,AF28,"")</f>
        <v/>
      </c>
      <c r="AG83" s="83" t="str">
        <f>IF($B28='3.MatricesCalor'!$J$22,AG28,"")</f>
        <v/>
      </c>
      <c r="AH83" s="83" t="str">
        <f>IF($B28='3.MatricesCalor'!$J$22,AH28,"")</f>
        <v/>
      </c>
      <c r="AI83" s="83" t="str">
        <f>IF($B28='3.MatricesCalor'!$J$22,AI28,"")</f>
        <v/>
      </c>
      <c r="AJ83" s="83" t="str">
        <f>IF($B28='3.MatricesCalor'!$J$22,AJ28,"")</f>
        <v/>
      </c>
      <c r="AK83" s="83" t="str">
        <f>IF($B28='3.MatricesCalor'!$J$22,AK28,"")</f>
        <v/>
      </c>
      <c r="AL83" s="83" t="str">
        <f>IF($B28='3.MatricesCalor'!$J$22,AL28,"")</f>
        <v/>
      </c>
      <c r="AM83" s="83" t="str">
        <f>IF($B28='3.MatricesCalor'!$J$22,AM28,"")</f>
        <v/>
      </c>
      <c r="AN83" s="83" t="str">
        <f>IF($B28='3.MatricesCalor'!$J$22,AN28,"")</f>
        <v/>
      </c>
      <c r="AO83" s="84" t="str">
        <f>IF($B28='3.MatricesCalor'!$J$22,AO28,"")</f>
        <v/>
      </c>
      <c r="AP83" s="84" t="str">
        <f>IF($B28='3.MatricesCalor'!$J$22,AP28,"")</f>
        <v/>
      </c>
      <c r="AQ83" s="84" t="str">
        <f>IF($B28='3.MatricesCalor'!$J$22,AQ28,"")</f>
        <v/>
      </c>
      <c r="AR83" s="84" t="str">
        <f>IF($B28='3.MatricesCalor'!$J$22,AR28,"")</f>
        <v/>
      </c>
      <c r="AS83" s="84" t="str">
        <f>IF($B28='3.MatricesCalor'!$J$22,AS28,"")</f>
        <v/>
      </c>
      <c r="AT83" s="84" t="str">
        <f>IF($B28='3.MatricesCalor'!$J$22,AT28,"")</f>
        <v/>
      </c>
      <c r="AU83" s="84" t="str">
        <f>IF($B28='3.MatricesCalor'!$J$22,AU28,"")</f>
        <v/>
      </c>
      <c r="AV83" s="84" t="str">
        <f>IF($B28='3.MatricesCalor'!$J$22,AV28,"")</f>
        <v/>
      </c>
      <c r="AW83" s="84" t="str">
        <f>IF($B28='3.MatricesCalor'!$J$22,AW28,"")</f>
        <v/>
      </c>
      <c r="AX83" s="85" t="str">
        <f>IF($B28='3.MatricesCalor'!$J$22,AX28,"")</f>
        <v/>
      </c>
      <c r="AY83" s="85" t="str">
        <f>IF($B28='3.MatricesCalor'!$J$22,AY28,"")</f>
        <v/>
      </c>
      <c r="AZ83" s="85" t="str">
        <f>IF($B28='3.MatricesCalor'!$J$22,AZ28,"")</f>
        <v/>
      </c>
      <c r="BA83" s="85" t="str">
        <f>IF($B28='3.MatricesCalor'!$J$22,BA28,"")</f>
        <v/>
      </c>
      <c r="BB83" s="85" t="str">
        <f>IF($B28='3.MatricesCalor'!$J$22,BB28,"")</f>
        <v/>
      </c>
    </row>
    <row r="84" spans="3:54" x14ac:dyDescent="0.25">
      <c r="C84" s="80" t="e">
        <f t="shared" si="19"/>
        <v>#REF!</v>
      </c>
      <c r="D84" s="82" t="e">
        <f t="shared" ref="D84:AB84" si="43">IF($B29=$B$61,D29,"")</f>
        <v>#REF!</v>
      </c>
      <c r="E84" s="82" t="e">
        <f t="shared" si="43"/>
        <v>#REF!</v>
      </c>
      <c r="F84" s="82" t="e">
        <f t="shared" si="43"/>
        <v>#REF!</v>
      </c>
      <c r="G84" s="82" t="e">
        <f t="shared" si="43"/>
        <v>#REF!</v>
      </c>
      <c r="H84" s="82" t="e">
        <f t="shared" si="43"/>
        <v>#REF!</v>
      </c>
      <c r="I84" s="82" t="e">
        <f t="shared" si="43"/>
        <v>#REF!</v>
      </c>
      <c r="J84" s="82" t="e">
        <f t="shared" si="43"/>
        <v>#REF!</v>
      </c>
      <c r="K84" s="82" t="e">
        <f t="shared" si="43"/>
        <v>#REF!</v>
      </c>
      <c r="L84" s="82" t="e">
        <f t="shared" si="43"/>
        <v>#REF!</v>
      </c>
      <c r="M84" s="82" t="e">
        <f t="shared" si="43"/>
        <v>#REF!</v>
      </c>
      <c r="N84" s="82" t="e">
        <f t="shared" si="43"/>
        <v>#REF!</v>
      </c>
      <c r="O84" s="82" t="e">
        <f t="shared" si="43"/>
        <v>#REF!</v>
      </c>
      <c r="P84" s="82" t="e">
        <f t="shared" si="43"/>
        <v>#REF!</v>
      </c>
      <c r="Q84" s="82" t="e">
        <f t="shared" si="43"/>
        <v>#REF!</v>
      </c>
      <c r="R84" s="82" t="e">
        <f t="shared" si="43"/>
        <v>#REF!</v>
      </c>
      <c r="S84" s="82" t="e">
        <f t="shared" si="43"/>
        <v>#REF!</v>
      </c>
      <c r="T84" s="82" t="e">
        <f t="shared" si="43"/>
        <v>#REF!</v>
      </c>
      <c r="U84" s="82" t="e">
        <f t="shared" si="43"/>
        <v>#REF!</v>
      </c>
      <c r="V84" s="82" t="e">
        <f t="shared" si="43"/>
        <v>#REF!</v>
      </c>
      <c r="W84" s="82" t="e">
        <f t="shared" si="43"/>
        <v>#REF!</v>
      </c>
      <c r="X84" s="82" t="e">
        <f t="shared" si="43"/>
        <v>#REF!</v>
      </c>
      <c r="Y84" s="82" t="e">
        <f t="shared" si="43"/>
        <v>#REF!</v>
      </c>
      <c r="Z84" s="82" t="e">
        <f t="shared" si="43"/>
        <v>#REF!</v>
      </c>
      <c r="AA84" s="82" t="e">
        <f t="shared" si="43"/>
        <v>#REF!</v>
      </c>
      <c r="AB84" s="82" t="e">
        <f t="shared" si="43"/>
        <v>#REF!</v>
      </c>
      <c r="AC84" s="80" t="e">
        <f t="shared" si="21"/>
        <v>#REF!</v>
      </c>
      <c r="AD84" s="82" t="e">
        <f>IF($B29='3.MatricesCalor'!$J$22,AD29,"")</f>
        <v>#REF!</v>
      </c>
      <c r="AE84" s="82" t="e">
        <f>IF($B29='3.MatricesCalor'!$J$22,AE29,"")</f>
        <v>#REF!</v>
      </c>
      <c r="AF84" s="82" t="e">
        <f>IF($B29='3.MatricesCalor'!$J$22,AF29,"")</f>
        <v>#REF!</v>
      </c>
      <c r="AG84" s="83" t="e">
        <f>IF($B29='3.MatricesCalor'!$J$22,AG29,"")</f>
        <v>#REF!</v>
      </c>
      <c r="AH84" s="83" t="e">
        <f>IF($B29='3.MatricesCalor'!$J$22,AH29,"")</f>
        <v>#REF!</v>
      </c>
      <c r="AI84" s="83" t="e">
        <f>IF($B29='3.MatricesCalor'!$J$22,AI29,"")</f>
        <v>#REF!</v>
      </c>
      <c r="AJ84" s="83" t="e">
        <f>IF($B29='3.MatricesCalor'!$J$22,AJ29,"")</f>
        <v>#REF!</v>
      </c>
      <c r="AK84" s="83" t="e">
        <f>IF($B29='3.MatricesCalor'!$J$22,AK29,"")</f>
        <v>#REF!</v>
      </c>
      <c r="AL84" s="83" t="e">
        <f>IF($B29='3.MatricesCalor'!$J$22,AL29,"")</f>
        <v>#REF!</v>
      </c>
      <c r="AM84" s="83" t="e">
        <f>IF($B29='3.MatricesCalor'!$J$22,AM29,"")</f>
        <v>#REF!</v>
      </c>
      <c r="AN84" s="83" t="e">
        <f>IF($B29='3.MatricesCalor'!$J$22,AN29,"")</f>
        <v>#REF!</v>
      </c>
      <c r="AO84" s="84" t="e">
        <f>IF($B29='3.MatricesCalor'!$J$22,AO29,"")</f>
        <v>#REF!</v>
      </c>
      <c r="AP84" s="84" t="e">
        <f>IF($B29='3.MatricesCalor'!$J$22,AP29,"")</f>
        <v>#REF!</v>
      </c>
      <c r="AQ84" s="84" t="e">
        <f>IF($B29='3.MatricesCalor'!$J$22,AQ29,"")</f>
        <v>#REF!</v>
      </c>
      <c r="AR84" s="84" t="e">
        <f>IF($B29='3.MatricesCalor'!$J$22,AR29,"")</f>
        <v>#REF!</v>
      </c>
      <c r="AS84" s="84" t="e">
        <f>IF($B29='3.MatricesCalor'!$J$22,AS29,"")</f>
        <v>#REF!</v>
      </c>
      <c r="AT84" s="84" t="e">
        <f>IF($B29='3.MatricesCalor'!$J$22,AT29,"")</f>
        <v>#REF!</v>
      </c>
      <c r="AU84" s="84" t="e">
        <f>IF($B29='3.MatricesCalor'!$J$22,AU29,"")</f>
        <v>#REF!</v>
      </c>
      <c r="AV84" s="84" t="e">
        <f>IF($B29='3.MatricesCalor'!$J$22,AV29,"")</f>
        <v>#REF!</v>
      </c>
      <c r="AW84" s="84" t="e">
        <f>IF($B29='3.MatricesCalor'!$J$22,AW29,"")</f>
        <v>#REF!</v>
      </c>
      <c r="AX84" s="85" t="e">
        <f>IF($B29='3.MatricesCalor'!$J$22,AX29,"")</f>
        <v>#REF!</v>
      </c>
      <c r="AY84" s="85" t="e">
        <f>IF($B29='3.MatricesCalor'!$J$22,AY29,"")</f>
        <v>#REF!</v>
      </c>
      <c r="AZ84" s="85" t="e">
        <f>IF($B29='3.MatricesCalor'!$J$22,AZ29,"")</f>
        <v>#REF!</v>
      </c>
      <c r="BA84" s="85" t="e">
        <f>IF($B29='3.MatricesCalor'!$J$22,BA29,"")</f>
        <v>#REF!</v>
      </c>
      <c r="BB84" s="85" t="e">
        <f>IF($B29='3.MatricesCalor'!$J$22,BB29,"")</f>
        <v>#REF!</v>
      </c>
    </row>
    <row r="85" spans="3:54" x14ac:dyDescent="0.25">
      <c r="C85" s="80" t="e">
        <f t="shared" si="19"/>
        <v>#REF!</v>
      </c>
      <c r="D85" s="82" t="e">
        <f t="shared" ref="D85:AB85" si="44">IF($B30=$B$61,D30,"")</f>
        <v>#REF!</v>
      </c>
      <c r="E85" s="82" t="e">
        <f t="shared" si="44"/>
        <v>#REF!</v>
      </c>
      <c r="F85" s="82" t="e">
        <f t="shared" si="44"/>
        <v>#REF!</v>
      </c>
      <c r="G85" s="82" t="e">
        <f t="shared" si="44"/>
        <v>#REF!</v>
      </c>
      <c r="H85" s="82" t="e">
        <f t="shared" si="44"/>
        <v>#REF!</v>
      </c>
      <c r="I85" s="82" t="e">
        <f t="shared" si="44"/>
        <v>#REF!</v>
      </c>
      <c r="J85" s="82" t="e">
        <f t="shared" si="44"/>
        <v>#REF!</v>
      </c>
      <c r="K85" s="82" t="e">
        <f t="shared" si="44"/>
        <v>#REF!</v>
      </c>
      <c r="L85" s="82" t="e">
        <f t="shared" si="44"/>
        <v>#REF!</v>
      </c>
      <c r="M85" s="82" t="e">
        <f t="shared" si="44"/>
        <v>#REF!</v>
      </c>
      <c r="N85" s="82" t="e">
        <f t="shared" si="44"/>
        <v>#REF!</v>
      </c>
      <c r="O85" s="82" t="e">
        <f t="shared" si="44"/>
        <v>#REF!</v>
      </c>
      <c r="P85" s="82" t="e">
        <f t="shared" si="44"/>
        <v>#REF!</v>
      </c>
      <c r="Q85" s="82" t="e">
        <f t="shared" si="44"/>
        <v>#REF!</v>
      </c>
      <c r="R85" s="82" t="e">
        <f t="shared" si="44"/>
        <v>#REF!</v>
      </c>
      <c r="S85" s="82" t="e">
        <f t="shared" si="44"/>
        <v>#REF!</v>
      </c>
      <c r="T85" s="82" t="e">
        <f t="shared" si="44"/>
        <v>#REF!</v>
      </c>
      <c r="U85" s="82" t="e">
        <f t="shared" si="44"/>
        <v>#REF!</v>
      </c>
      <c r="V85" s="82" t="e">
        <f t="shared" si="44"/>
        <v>#REF!</v>
      </c>
      <c r="W85" s="82" t="e">
        <f t="shared" si="44"/>
        <v>#REF!</v>
      </c>
      <c r="X85" s="82" t="e">
        <f t="shared" si="44"/>
        <v>#REF!</v>
      </c>
      <c r="Y85" s="82" t="e">
        <f t="shared" si="44"/>
        <v>#REF!</v>
      </c>
      <c r="Z85" s="82" t="e">
        <f t="shared" si="44"/>
        <v>#REF!</v>
      </c>
      <c r="AA85" s="82" t="e">
        <f t="shared" si="44"/>
        <v>#REF!</v>
      </c>
      <c r="AB85" s="82" t="e">
        <f t="shared" si="44"/>
        <v>#REF!</v>
      </c>
      <c r="AC85" s="80" t="e">
        <f t="shared" si="21"/>
        <v>#REF!</v>
      </c>
      <c r="AD85" s="82" t="e">
        <f>IF($B30='3.MatricesCalor'!$J$22,AD30,"")</f>
        <v>#REF!</v>
      </c>
      <c r="AE85" s="82" t="e">
        <f>IF($B30='3.MatricesCalor'!$J$22,AE30,"")</f>
        <v>#REF!</v>
      </c>
      <c r="AF85" s="82" t="e">
        <f>IF($B30='3.MatricesCalor'!$J$22,AF30,"")</f>
        <v>#REF!</v>
      </c>
      <c r="AG85" s="83" t="e">
        <f>IF($B30='3.MatricesCalor'!$J$22,AG30,"")</f>
        <v>#REF!</v>
      </c>
      <c r="AH85" s="83" t="e">
        <f>IF($B30='3.MatricesCalor'!$J$22,AH30,"")</f>
        <v>#REF!</v>
      </c>
      <c r="AI85" s="83" t="e">
        <f>IF($B30='3.MatricesCalor'!$J$22,AI30,"")</f>
        <v>#REF!</v>
      </c>
      <c r="AJ85" s="83" t="e">
        <f>IF($B30='3.MatricesCalor'!$J$22,AJ30,"")</f>
        <v>#REF!</v>
      </c>
      <c r="AK85" s="83" t="e">
        <f>IF($B30='3.MatricesCalor'!$J$22,AK30,"")</f>
        <v>#REF!</v>
      </c>
      <c r="AL85" s="83" t="e">
        <f>IF($B30='3.MatricesCalor'!$J$22,AL30,"")</f>
        <v>#REF!</v>
      </c>
      <c r="AM85" s="83" t="e">
        <f>IF($B30='3.MatricesCalor'!$J$22,AM30,"")</f>
        <v>#REF!</v>
      </c>
      <c r="AN85" s="83" t="e">
        <f>IF($B30='3.MatricesCalor'!$J$22,AN30,"")</f>
        <v>#REF!</v>
      </c>
      <c r="AO85" s="84" t="e">
        <f>IF($B30='3.MatricesCalor'!$J$22,AO30,"")</f>
        <v>#REF!</v>
      </c>
      <c r="AP85" s="84" t="e">
        <f>IF($B30='3.MatricesCalor'!$J$22,AP30,"")</f>
        <v>#REF!</v>
      </c>
      <c r="AQ85" s="84" t="e">
        <f>IF($B30='3.MatricesCalor'!$J$22,AQ30,"")</f>
        <v>#REF!</v>
      </c>
      <c r="AR85" s="84" t="e">
        <f>IF($B30='3.MatricesCalor'!$J$22,AR30,"")</f>
        <v>#REF!</v>
      </c>
      <c r="AS85" s="84" t="e">
        <f>IF($B30='3.MatricesCalor'!$J$22,AS30,"")</f>
        <v>#REF!</v>
      </c>
      <c r="AT85" s="84" t="e">
        <f>IF($B30='3.MatricesCalor'!$J$22,AT30,"")</f>
        <v>#REF!</v>
      </c>
      <c r="AU85" s="84" t="e">
        <f>IF($B30='3.MatricesCalor'!$J$22,AU30,"")</f>
        <v>#REF!</v>
      </c>
      <c r="AV85" s="84" t="e">
        <f>IF($B30='3.MatricesCalor'!$J$22,AV30,"")</f>
        <v>#REF!</v>
      </c>
      <c r="AW85" s="84" t="e">
        <f>IF($B30='3.MatricesCalor'!$J$22,AW30,"")</f>
        <v>#REF!</v>
      </c>
      <c r="AX85" s="85" t="e">
        <f>IF($B30='3.MatricesCalor'!$J$22,AX30,"")</f>
        <v>#REF!</v>
      </c>
      <c r="AY85" s="85" t="e">
        <f>IF($B30='3.MatricesCalor'!$J$22,AY30,"")</f>
        <v>#REF!</v>
      </c>
      <c r="AZ85" s="85" t="e">
        <f>IF($B30='3.MatricesCalor'!$J$22,AZ30,"")</f>
        <v>#REF!</v>
      </c>
      <c r="BA85" s="85" t="e">
        <f>IF($B30='3.MatricesCalor'!$J$22,BA30,"")</f>
        <v>#REF!</v>
      </c>
      <c r="BB85" s="85" t="e">
        <f>IF($B30='3.MatricesCalor'!$J$22,BB30,"")</f>
        <v>#REF!</v>
      </c>
    </row>
    <row r="86" spans="3:54" x14ac:dyDescent="0.25">
      <c r="C86" s="80" t="e">
        <f t="shared" si="19"/>
        <v>#REF!</v>
      </c>
      <c r="D86" s="82" t="e">
        <f t="shared" ref="D86:AB86" si="45">IF($B31=$B$61,D31,"")</f>
        <v>#REF!</v>
      </c>
      <c r="E86" s="82" t="e">
        <f t="shared" si="45"/>
        <v>#REF!</v>
      </c>
      <c r="F86" s="82" t="e">
        <f t="shared" si="45"/>
        <v>#REF!</v>
      </c>
      <c r="G86" s="82" t="e">
        <f t="shared" si="45"/>
        <v>#REF!</v>
      </c>
      <c r="H86" s="82" t="e">
        <f t="shared" si="45"/>
        <v>#REF!</v>
      </c>
      <c r="I86" s="82" t="e">
        <f t="shared" si="45"/>
        <v>#REF!</v>
      </c>
      <c r="J86" s="82" t="e">
        <f t="shared" si="45"/>
        <v>#REF!</v>
      </c>
      <c r="K86" s="82" t="e">
        <f t="shared" si="45"/>
        <v>#REF!</v>
      </c>
      <c r="L86" s="82" t="e">
        <f t="shared" si="45"/>
        <v>#REF!</v>
      </c>
      <c r="M86" s="82" t="e">
        <f t="shared" si="45"/>
        <v>#REF!</v>
      </c>
      <c r="N86" s="82" t="e">
        <f t="shared" si="45"/>
        <v>#REF!</v>
      </c>
      <c r="O86" s="82" t="e">
        <f t="shared" si="45"/>
        <v>#REF!</v>
      </c>
      <c r="P86" s="82" t="e">
        <f t="shared" si="45"/>
        <v>#REF!</v>
      </c>
      <c r="Q86" s="82" t="e">
        <f t="shared" si="45"/>
        <v>#REF!</v>
      </c>
      <c r="R86" s="82" t="e">
        <f t="shared" si="45"/>
        <v>#REF!</v>
      </c>
      <c r="S86" s="82" t="e">
        <f t="shared" si="45"/>
        <v>#REF!</v>
      </c>
      <c r="T86" s="82" t="e">
        <f t="shared" si="45"/>
        <v>#REF!</v>
      </c>
      <c r="U86" s="82" t="e">
        <f t="shared" si="45"/>
        <v>#REF!</v>
      </c>
      <c r="V86" s="82" t="e">
        <f t="shared" si="45"/>
        <v>#REF!</v>
      </c>
      <c r="W86" s="82" t="e">
        <f t="shared" si="45"/>
        <v>#REF!</v>
      </c>
      <c r="X86" s="82" t="e">
        <f t="shared" si="45"/>
        <v>#REF!</v>
      </c>
      <c r="Y86" s="82" t="e">
        <f t="shared" si="45"/>
        <v>#REF!</v>
      </c>
      <c r="Z86" s="82" t="e">
        <f t="shared" si="45"/>
        <v>#REF!</v>
      </c>
      <c r="AA86" s="82" t="e">
        <f t="shared" si="45"/>
        <v>#REF!</v>
      </c>
      <c r="AB86" s="82" t="e">
        <f t="shared" si="45"/>
        <v>#REF!</v>
      </c>
      <c r="AC86" s="80" t="e">
        <f t="shared" si="21"/>
        <v>#REF!</v>
      </c>
      <c r="AD86" s="82" t="e">
        <f>IF($B31='3.MatricesCalor'!$J$22,AD31,"")</f>
        <v>#REF!</v>
      </c>
      <c r="AE86" s="82" t="e">
        <f>IF($B31='3.MatricesCalor'!$J$22,AE31,"")</f>
        <v>#REF!</v>
      </c>
      <c r="AF86" s="82" t="e">
        <f>IF($B31='3.MatricesCalor'!$J$22,AF31,"")</f>
        <v>#REF!</v>
      </c>
      <c r="AG86" s="83" t="e">
        <f>IF($B31='3.MatricesCalor'!$J$22,AG31,"")</f>
        <v>#REF!</v>
      </c>
      <c r="AH86" s="83" t="e">
        <f>IF($B31='3.MatricesCalor'!$J$22,AH31,"")</f>
        <v>#REF!</v>
      </c>
      <c r="AI86" s="83" t="e">
        <f>IF($B31='3.MatricesCalor'!$J$22,AI31,"")</f>
        <v>#REF!</v>
      </c>
      <c r="AJ86" s="83" t="e">
        <f>IF($B31='3.MatricesCalor'!$J$22,AJ31,"")</f>
        <v>#REF!</v>
      </c>
      <c r="AK86" s="83" t="e">
        <f>IF($B31='3.MatricesCalor'!$J$22,AK31,"")</f>
        <v>#REF!</v>
      </c>
      <c r="AL86" s="83" t="e">
        <f>IF($B31='3.MatricesCalor'!$J$22,AL31,"")</f>
        <v>#REF!</v>
      </c>
      <c r="AM86" s="83" t="e">
        <f>IF($B31='3.MatricesCalor'!$J$22,AM31,"")</f>
        <v>#REF!</v>
      </c>
      <c r="AN86" s="83" t="e">
        <f>IF($B31='3.MatricesCalor'!$J$22,AN31,"")</f>
        <v>#REF!</v>
      </c>
      <c r="AO86" s="84" t="e">
        <f>IF($B31='3.MatricesCalor'!$J$22,AO31,"")</f>
        <v>#REF!</v>
      </c>
      <c r="AP86" s="84" t="e">
        <f>IF($B31='3.MatricesCalor'!$J$22,AP31,"")</f>
        <v>#REF!</v>
      </c>
      <c r="AQ86" s="84" t="e">
        <f>IF($B31='3.MatricesCalor'!$J$22,AQ31,"")</f>
        <v>#REF!</v>
      </c>
      <c r="AR86" s="84" t="e">
        <f>IF($B31='3.MatricesCalor'!$J$22,AR31,"")</f>
        <v>#REF!</v>
      </c>
      <c r="AS86" s="84" t="e">
        <f>IF($B31='3.MatricesCalor'!$J$22,AS31,"")</f>
        <v>#REF!</v>
      </c>
      <c r="AT86" s="84" t="e">
        <f>IF($B31='3.MatricesCalor'!$J$22,AT31,"")</f>
        <v>#REF!</v>
      </c>
      <c r="AU86" s="84" t="e">
        <f>IF($B31='3.MatricesCalor'!$J$22,AU31,"")</f>
        <v>#REF!</v>
      </c>
      <c r="AV86" s="84" t="e">
        <f>IF($B31='3.MatricesCalor'!$J$22,AV31,"")</f>
        <v>#REF!</v>
      </c>
      <c r="AW86" s="84" t="e">
        <f>IF($B31='3.MatricesCalor'!$J$22,AW31,"")</f>
        <v>#REF!</v>
      </c>
      <c r="AX86" s="85" t="e">
        <f>IF($B31='3.MatricesCalor'!$J$22,AX31,"")</f>
        <v>#REF!</v>
      </c>
      <c r="AY86" s="85" t="e">
        <f>IF($B31='3.MatricesCalor'!$J$22,AY31,"")</f>
        <v>#REF!</v>
      </c>
      <c r="AZ86" s="85" t="e">
        <f>IF($B31='3.MatricesCalor'!$J$22,AZ31,"")</f>
        <v>#REF!</v>
      </c>
      <c r="BA86" s="85" t="e">
        <f>IF($B31='3.MatricesCalor'!$J$22,BA31,"")</f>
        <v>#REF!</v>
      </c>
      <c r="BB86" s="85" t="e">
        <f>IF($B31='3.MatricesCalor'!$J$22,BB31,"")</f>
        <v>#REF!</v>
      </c>
    </row>
    <row r="87" spans="3:54" x14ac:dyDescent="0.25">
      <c r="C87" s="80" t="str">
        <f t="shared" si="19"/>
        <v>-i</v>
      </c>
      <c r="D87" s="82" t="str">
        <f t="shared" ref="D87:AB87" si="46">IF($B32=$B$61,D32,"")</f>
        <v/>
      </c>
      <c r="E87" s="82" t="str">
        <f t="shared" si="46"/>
        <v/>
      </c>
      <c r="F87" s="82" t="str">
        <f t="shared" si="46"/>
        <v/>
      </c>
      <c r="G87" s="82" t="str">
        <f t="shared" si="46"/>
        <v/>
      </c>
      <c r="H87" s="82" t="str">
        <f t="shared" si="46"/>
        <v/>
      </c>
      <c r="I87" s="82" t="str">
        <f t="shared" si="46"/>
        <v/>
      </c>
      <c r="J87" s="82" t="str">
        <f t="shared" si="46"/>
        <v/>
      </c>
      <c r="K87" s="82" t="str">
        <f t="shared" si="46"/>
        <v/>
      </c>
      <c r="L87" s="82" t="str">
        <f t="shared" si="46"/>
        <v/>
      </c>
      <c r="M87" s="82" t="str">
        <f t="shared" si="46"/>
        <v/>
      </c>
      <c r="N87" s="82" t="str">
        <f t="shared" si="46"/>
        <v/>
      </c>
      <c r="O87" s="82" t="str">
        <f t="shared" si="46"/>
        <v/>
      </c>
      <c r="P87" s="82" t="str">
        <f t="shared" si="46"/>
        <v/>
      </c>
      <c r="Q87" s="82" t="str">
        <f t="shared" si="46"/>
        <v/>
      </c>
      <c r="R87" s="82" t="str">
        <f t="shared" si="46"/>
        <v/>
      </c>
      <c r="S87" s="82" t="str">
        <f t="shared" si="46"/>
        <v/>
      </c>
      <c r="T87" s="82" t="str">
        <f t="shared" si="46"/>
        <v/>
      </c>
      <c r="U87" s="82" t="str">
        <f t="shared" si="46"/>
        <v/>
      </c>
      <c r="V87" s="82" t="str">
        <f t="shared" si="46"/>
        <v/>
      </c>
      <c r="W87" s="82" t="str">
        <f t="shared" si="46"/>
        <v/>
      </c>
      <c r="X87" s="82" t="str">
        <f t="shared" si="46"/>
        <v/>
      </c>
      <c r="Y87" s="82" t="str">
        <f t="shared" si="46"/>
        <v/>
      </c>
      <c r="Z87" s="82" t="str">
        <f t="shared" si="46"/>
        <v/>
      </c>
      <c r="AA87" s="82" t="str">
        <f t="shared" si="46"/>
        <v/>
      </c>
      <c r="AB87" s="82" t="str">
        <f t="shared" si="46"/>
        <v/>
      </c>
      <c r="AC87" s="80" t="str">
        <f t="shared" si="21"/>
        <v>-r</v>
      </c>
      <c r="AD87" s="82" t="str">
        <f>IF($B32='3.MatricesCalor'!$J$22,AD32,"")</f>
        <v/>
      </c>
      <c r="AE87" s="82" t="str">
        <f>IF($B32='3.MatricesCalor'!$J$22,AE32,"")</f>
        <v/>
      </c>
      <c r="AF87" s="82" t="str">
        <f>IF($B32='3.MatricesCalor'!$J$22,AF32,"")</f>
        <v/>
      </c>
      <c r="AG87" s="83" t="str">
        <f>IF($B32='3.MatricesCalor'!$J$22,AG32,"")</f>
        <v/>
      </c>
      <c r="AH87" s="83" t="str">
        <f>IF($B32='3.MatricesCalor'!$J$22,AH32,"")</f>
        <v/>
      </c>
      <c r="AI87" s="83" t="str">
        <f>IF($B32='3.MatricesCalor'!$J$22,AI32,"")</f>
        <v/>
      </c>
      <c r="AJ87" s="83" t="str">
        <f>IF($B32='3.MatricesCalor'!$J$22,AJ32,"")</f>
        <v/>
      </c>
      <c r="AK87" s="83" t="str">
        <f>IF($B32='3.MatricesCalor'!$J$22,AK32,"")</f>
        <v/>
      </c>
      <c r="AL87" s="83" t="str">
        <f>IF($B32='3.MatricesCalor'!$J$22,AL32,"")</f>
        <v/>
      </c>
      <c r="AM87" s="83" t="str">
        <f>IF($B32='3.MatricesCalor'!$J$22,AM32,"")</f>
        <v/>
      </c>
      <c r="AN87" s="83" t="str">
        <f>IF($B32='3.MatricesCalor'!$J$22,AN32,"")</f>
        <v/>
      </c>
      <c r="AO87" s="84" t="str">
        <f>IF($B32='3.MatricesCalor'!$J$22,AO32,"")</f>
        <v/>
      </c>
      <c r="AP87" s="84" t="str">
        <f>IF($B32='3.MatricesCalor'!$J$22,AP32,"")</f>
        <v/>
      </c>
      <c r="AQ87" s="84" t="str">
        <f>IF($B32='3.MatricesCalor'!$J$22,AQ32,"")</f>
        <v/>
      </c>
      <c r="AR87" s="84" t="str">
        <f>IF($B32='3.MatricesCalor'!$J$22,AR32,"")</f>
        <v/>
      </c>
      <c r="AS87" s="84" t="str">
        <f>IF($B32='3.MatricesCalor'!$J$22,AS32,"")</f>
        <v/>
      </c>
      <c r="AT87" s="84" t="str">
        <f>IF($B32='3.MatricesCalor'!$J$22,AT32,"")</f>
        <v/>
      </c>
      <c r="AU87" s="84" t="str">
        <f>IF($B32='3.MatricesCalor'!$J$22,AU32,"")</f>
        <v/>
      </c>
      <c r="AV87" s="84" t="str">
        <f>IF($B32='3.MatricesCalor'!$J$22,AV32,"")</f>
        <v/>
      </c>
      <c r="AW87" s="84" t="str">
        <f>IF($B32='3.MatricesCalor'!$J$22,AW32,"")</f>
        <v/>
      </c>
      <c r="AX87" s="85" t="str">
        <f>IF($B32='3.MatricesCalor'!$J$22,AX32,"")</f>
        <v/>
      </c>
      <c r="AY87" s="85" t="str">
        <f>IF($B32='3.MatricesCalor'!$J$22,AY32,"")</f>
        <v/>
      </c>
      <c r="AZ87" s="85" t="str">
        <f>IF($B32='3.MatricesCalor'!$J$22,AZ32,"")</f>
        <v/>
      </c>
      <c r="BA87" s="85" t="str">
        <f>IF($B32='3.MatricesCalor'!$J$22,BA32,"")</f>
        <v/>
      </c>
      <c r="BB87" s="85" t="str">
        <f>IF($B32='3.MatricesCalor'!$J$22,BB32,"")</f>
        <v/>
      </c>
    </row>
    <row r="88" spans="3:54" x14ac:dyDescent="0.25">
      <c r="C88" s="80" t="str">
        <f t="shared" si="19"/>
        <v>-i</v>
      </c>
      <c r="D88" s="82" t="str">
        <f t="shared" ref="D88:AB88" si="47">IF($B33=$B$61,D33,"")</f>
        <v/>
      </c>
      <c r="E88" s="82" t="str">
        <f t="shared" si="47"/>
        <v/>
      </c>
      <c r="F88" s="82" t="str">
        <f t="shared" si="47"/>
        <v/>
      </c>
      <c r="G88" s="82" t="str">
        <f t="shared" si="47"/>
        <v/>
      </c>
      <c r="H88" s="82" t="str">
        <f t="shared" si="47"/>
        <v/>
      </c>
      <c r="I88" s="82" t="str">
        <f t="shared" si="47"/>
        <v/>
      </c>
      <c r="J88" s="82" t="str">
        <f t="shared" si="47"/>
        <v/>
      </c>
      <c r="K88" s="82" t="str">
        <f t="shared" si="47"/>
        <v/>
      </c>
      <c r="L88" s="82" t="str">
        <f t="shared" si="47"/>
        <v/>
      </c>
      <c r="M88" s="82" t="str">
        <f t="shared" si="47"/>
        <v/>
      </c>
      <c r="N88" s="82" t="str">
        <f t="shared" si="47"/>
        <v/>
      </c>
      <c r="O88" s="82" t="str">
        <f t="shared" si="47"/>
        <v/>
      </c>
      <c r="P88" s="82" t="str">
        <f t="shared" si="47"/>
        <v/>
      </c>
      <c r="Q88" s="82" t="str">
        <f t="shared" si="47"/>
        <v/>
      </c>
      <c r="R88" s="82" t="str">
        <f t="shared" si="47"/>
        <v/>
      </c>
      <c r="S88" s="82" t="str">
        <f t="shared" si="47"/>
        <v/>
      </c>
      <c r="T88" s="82" t="str">
        <f t="shared" si="47"/>
        <v/>
      </c>
      <c r="U88" s="82" t="str">
        <f t="shared" si="47"/>
        <v/>
      </c>
      <c r="V88" s="82" t="str">
        <f t="shared" si="47"/>
        <v/>
      </c>
      <c r="W88" s="82" t="str">
        <f t="shared" si="47"/>
        <v/>
      </c>
      <c r="X88" s="82" t="str">
        <f t="shared" si="47"/>
        <v/>
      </c>
      <c r="Y88" s="82" t="str">
        <f t="shared" si="47"/>
        <v/>
      </c>
      <c r="Z88" s="82" t="str">
        <f t="shared" si="47"/>
        <v/>
      </c>
      <c r="AA88" s="82" t="str">
        <f t="shared" si="47"/>
        <v/>
      </c>
      <c r="AB88" s="82" t="str">
        <f t="shared" si="47"/>
        <v/>
      </c>
      <c r="AC88" s="80" t="str">
        <f t="shared" si="21"/>
        <v>-r</v>
      </c>
      <c r="AD88" s="82" t="str">
        <f>IF($B33='3.MatricesCalor'!$J$22,AD33,"")</f>
        <v/>
      </c>
      <c r="AE88" s="82" t="str">
        <f>IF($B33='3.MatricesCalor'!$J$22,AE33,"")</f>
        <v/>
      </c>
      <c r="AF88" s="82" t="str">
        <f>IF($B33='3.MatricesCalor'!$J$22,AF33,"")</f>
        <v/>
      </c>
      <c r="AG88" s="83" t="str">
        <f>IF($B33='3.MatricesCalor'!$J$22,AG33,"")</f>
        <v/>
      </c>
      <c r="AH88" s="83" t="str">
        <f>IF($B33='3.MatricesCalor'!$J$22,AH33,"")</f>
        <v/>
      </c>
      <c r="AI88" s="83" t="str">
        <f>IF($B33='3.MatricesCalor'!$J$22,AI33,"")</f>
        <v/>
      </c>
      <c r="AJ88" s="83" t="str">
        <f>IF($B33='3.MatricesCalor'!$J$22,AJ33,"")</f>
        <v/>
      </c>
      <c r="AK88" s="83" t="str">
        <f>IF($B33='3.MatricesCalor'!$J$22,AK33,"")</f>
        <v/>
      </c>
      <c r="AL88" s="83" t="str">
        <f>IF($B33='3.MatricesCalor'!$J$22,AL33,"")</f>
        <v/>
      </c>
      <c r="AM88" s="83" t="str">
        <f>IF($B33='3.MatricesCalor'!$J$22,AM33,"")</f>
        <v/>
      </c>
      <c r="AN88" s="83" t="str">
        <f>IF($B33='3.MatricesCalor'!$J$22,AN33,"")</f>
        <v/>
      </c>
      <c r="AO88" s="84" t="str">
        <f>IF($B33='3.MatricesCalor'!$J$22,AO33,"")</f>
        <v/>
      </c>
      <c r="AP88" s="84" t="str">
        <f>IF($B33='3.MatricesCalor'!$J$22,AP33,"")</f>
        <v/>
      </c>
      <c r="AQ88" s="84" t="str">
        <f>IF($B33='3.MatricesCalor'!$J$22,AQ33,"")</f>
        <v/>
      </c>
      <c r="AR88" s="84" t="str">
        <f>IF($B33='3.MatricesCalor'!$J$22,AR33,"")</f>
        <v/>
      </c>
      <c r="AS88" s="84" t="str">
        <f>IF($B33='3.MatricesCalor'!$J$22,AS33,"")</f>
        <v/>
      </c>
      <c r="AT88" s="84" t="str">
        <f>IF($B33='3.MatricesCalor'!$J$22,AT33,"")</f>
        <v/>
      </c>
      <c r="AU88" s="84" t="str">
        <f>IF($B33='3.MatricesCalor'!$J$22,AU33,"")</f>
        <v/>
      </c>
      <c r="AV88" s="84" t="str">
        <f>IF($B33='3.MatricesCalor'!$J$22,AV33,"")</f>
        <v/>
      </c>
      <c r="AW88" s="84" t="str">
        <f>IF($B33='3.MatricesCalor'!$J$22,AW33,"")</f>
        <v/>
      </c>
      <c r="AX88" s="85" t="str">
        <f>IF($B33='3.MatricesCalor'!$J$22,AX33,"")</f>
        <v/>
      </c>
      <c r="AY88" s="85" t="str">
        <f>IF($B33='3.MatricesCalor'!$J$22,AY33,"")</f>
        <v/>
      </c>
      <c r="AZ88" s="85" t="str">
        <f>IF($B33='3.MatricesCalor'!$J$22,AZ33,"")</f>
        <v/>
      </c>
      <c r="BA88" s="85" t="str">
        <f>IF($B33='3.MatricesCalor'!$J$22,BA33,"")</f>
        <v/>
      </c>
      <c r="BB88" s="85" t="str">
        <f>IF($B33='3.MatricesCalor'!$J$22,BB33,"")</f>
        <v/>
      </c>
    </row>
    <row r="89" spans="3:54" x14ac:dyDescent="0.25">
      <c r="C89" s="80" t="str">
        <f t="shared" si="19"/>
        <v>-i</v>
      </c>
      <c r="D89" s="82" t="str">
        <f t="shared" ref="D89:AB89" si="48">IF($B34=$B$61,D34,"")</f>
        <v/>
      </c>
      <c r="E89" s="82" t="str">
        <f t="shared" si="48"/>
        <v/>
      </c>
      <c r="F89" s="82" t="str">
        <f t="shared" si="48"/>
        <v/>
      </c>
      <c r="G89" s="82" t="str">
        <f t="shared" si="48"/>
        <v/>
      </c>
      <c r="H89" s="82" t="str">
        <f t="shared" si="48"/>
        <v/>
      </c>
      <c r="I89" s="82" t="str">
        <f t="shared" si="48"/>
        <v/>
      </c>
      <c r="J89" s="82" t="str">
        <f t="shared" si="48"/>
        <v/>
      </c>
      <c r="K89" s="82" t="str">
        <f t="shared" si="48"/>
        <v/>
      </c>
      <c r="L89" s="82" t="str">
        <f t="shared" si="48"/>
        <v/>
      </c>
      <c r="M89" s="82" t="str">
        <f t="shared" si="48"/>
        <v/>
      </c>
      <c r="N89" s="82" t="str">
        <f t="shared" si="48"/>
        <v/>
      </c>
      <c r="O89" s="82" t="str">
        <f t="shared" si="48"/>
        <v/>
      </c>
      <c r="P89" s="82" t="str">
        <f t="shared" si="48"/>
        <v/>
      </c>
      <c r="Q89" s="82" t="str">
        <f t="shared" si="48"/>
        <v/>
      </c>
      <c r="R89" s="82" t="str">
        <f t="shared" si="48"/>
        <v/>
      </c>
      <c r="S89" s="82" t="str">
        <f t="shared" si="48"/>
        <v/>
      </c>
      <c r="T89" s="82" t="str">
        <f t="shared" si="48"/>
        <v/>
      </c>
      <c r="U89" s="82" t="str">
        <f t="shared" si="48"/>
        <v/>
      </c>
      <c r="V89" s="82" t="str">
        <f t="shared" si="48"/>
        <v/>
      </c>
      <c r="W89" s="82" t="str">
        <f t="shared" si="48"/>
        <v/>
      </c>
      <c r="X89" s="82" t="str">
        <f t="shared" si="48"/>
        <v/>
      </c>
      <c r="Y89" s="82" t="str">
        <f t="shared" si="48"/>
        <v/>
      </c>
      <c r="Z89" s="82" t="str">
        <f t="shared" si="48"/>
        <v/>
      </c>
      <c r="AA89" s="82" t="str">
        <f t="shared" si="48"/>
        <v/>
      </c>
      <c r="AB89" s="82" t="str">
        <f t="shared" si="48"/>
        <v/>
      </c>
      <c r="AC89" s="80" t="str">
        <f t="shared" si="21"/>
        <v>-r</v>
      </c>
      <c r="AD89" s="82" t="str">
        <f>IF($B34='3.MatricesCalor'!$J$22,AD34,"")</f>
        <v/>
      </c>
      <c r="AE89" s="82" t="str">
        <f>IF($B34='3.MatricesCalor'!$J$22,AE34,"")</f>
        <v/>
      </c>
      <c r="AF89" s="82" t="str">
        <f>IF($B34='3.MatricesCalor'!$J$22,AF34,"")</f>
        <v/>
      </c>
      <c r="AG89" s="83" t="str">
        <f>IF($B34='3.MatricesCalor'!$J$22,AG34,"")</f>
        <v/>
      </c>
      <c r="AH89" s="83" t="str">
        <f>IF($B34='3.MatricesCalor'!$J$22,AH34,"")</f>
        <v/>
      </c>
      <c r="AI89" s="83" t="str">
        <f>IF($B34='3.MatricesCalor'!$J$22,AI34,"")</f>
        <v/>
      </c>
      <c r="AJ89" s="83" t="str">
        <f>IF($B34='3.MatricesCalor'!$J$22,AJ34,"")</f>
        <v/>
      </c>
      <c r="AK89" s="83" t="str">
        <f>IF($B34='3.MatricesCalor'!$J$22,AK34,"")</f>
        <v/>
      </c>
      <c r="AL89" s="83" t="str">
        <f>IF($B34='3.MatricesCalor'!$J$22,AL34,"")</f>
        <v/>
      </c>
      <c r="AM89" s="83" t="str">
        <f>IF($B34='3.MatricesCalor'!$J$22,AM34,"")</f>
        <v/>
      </c>
      <c r="AN89" s="83" t="str">
        <f>IF($B34='3.MatricesCalor'!$J$22,AN34,"")</f>
        <v/>
      </c>
      <c r="AO89" s="84" t="str">
        <f>IF($B34='3.MatricesCalor'!$J$22,AO34,"")</f>
        <v/>
      </c>
      <c r="AP89" s="84" t="str">
        <f>IF($B34='3.MatricesCalor'!$J$22,AP34,"")</f>
        <v/>
      </c>
      <c r="AQ89" s="84" t="str">
        <f>IF($B34='3.MatricesCalor'!$J$22,AQ34,"")</f>
        <v/>
      </c>
      <c r="AR89" s="84" t="str">
        <f>IF($B34='3.MatricesCalor'!$J$22,AR34,"")</f>
        <v/>
      </c>
      <c r="AS89" s="84" t="str">
        <f>IF($B34='3.MatricesCalor'!$J$22,AS34,"")</f>
        <v/>
      </c>
      <c r="AT89" s="84" t="str">
        <f>IF($B34='3.MatricesCalor'!$J$22,AT34,"")</f>
        <v/>
      </c>
      <c r="AU89" s="84" t="str">
        <f>IF($B34='3.MatricesCalor'!$J$22,AU34,"")</f>
        <v/>
      </c>
      <c r="AV89" s="84" t="str">
        <f>IF($B34='3.MatricesCalor'!$J$22,AV34,"")</f>
        <v/>
      </c>
      <c r="AW89" s="84" t="str">
        <f>IF($B34='3.MatricesCalor'!$J$22,AW34,"")</f>
        <v/>
      </c>
      <c r="AX89" s="85" t="str">
        <f>IF($B34='3.MatricesCalor'!$J$22,AX34,"")</f>
        <v/>
      </c>
      <c r="AY89" s="85" t="str">
        <f>IF($B34='3.MatricesCalor'!$J$22,AY34,"")</f>
        <v/>
      </c>
      <c r="AZ89" s="85" t="str">
        <f>IF($B34='3.MatricesCalor'!$J$22,AZ34,"")</f>
        <v/>
      </c>
      <c r="BA89" s="85" t="str">
        <f>IF($B34='3.MatricesCalor'!$J$22,BA34,"")</f>
        <v/>
      </c>
      <c r="BB89" s="85" t="str">
        <f>IF($B34='3.MatricesCalor'!$J$22,BB34,"")</f>
        <v/>
      </c>
    </row>
    <row r="90" spans="3:54" x14ac:dyDescent="0.25">
      <c r="C90" s="80" t="str">
        <f t="shared" si="19"/>
        <v>-i</v>
      </c>
      <c r="D90" s="82" t="str">
        <f t="shared" ref="D90:AB90" si="49">IF($B35=$B$61,D35,"")</f>
        <v/>
      </c>
      <c r="E90" s="82" t="str">
        <f t="shared" si="49"/>
        <v/>
      </c>
      <c r="F90" s="82" t="str">
        <f t="shared" si="49"/>
        <v/>
      </c>
      <c r="G90" s="82" t="str">
        <f t="shared" si="49"/>
        <v/>
      </c>
      <c r="H90" s="82" t="str">
        <f t="shared" si="49"/>
        <v/>
      </c>
      <c r="I90" s="82" t="str">
        <f t="shared" si="49"/>
        <v/>
      </c>
      <c r="J90" s="82" t="str">
        <f t="shared" si="49"/>
        <v/>
      </c>
      <c r="K90" s="82" t="str">
        <f t="shared" si="49"/>
        <v/>
      </c>
      <c r="L90" s="82" t="str">
        <f t="shared" si="49"/>
        <v/>
      </c>
      <c r="M90" s="82" t="str">
        <f t="shared" si="49"/>
        <v/>
      </c>
      <c r="N90" s="82" t="str">
        <f t="shared" si="49"/>
        <v/>
      </c>
      <c r="O90" s="82" t="str">
        <f t="shared" si="49"/>
        <v/>
      </c>
      <c r="P90" s="82" t="str">
        <f t="shared" si="49"/>
        <v/>
      </c>
      <c r="Q90" s="82" t="str">
        <f t="shared" si="49"/>
        <v/>
      </c>
      <c r="R90" s="82" t="str">
        <f t="shared" si="49"/>
        <v/>
      </c>
      <c r="S90" s="82" t="str">
        <f t="shared" si="49"/>
        <v/>
      </c>
      <c r="T90" s="82" t="str">
        <f t="shared" si="49"/>
        <v/>
      </c>
      <c r="U90" s="82" t="str">
        <f t="shared" si="49"/>
        <v/>
      </c>
      <c r="V90" s="82" t="str">
        <f t="shared" si="49"/>
        <v/>
      </c>
      <c r="W90" s="82" t="str">
        <f t="shared" si="49"/>
        <v/>
      </c>
      <c r="X90" s="82" t="str">
        <f t="shared" si="49"/>
        <v/>
      </c>
      <c r="Y90" s="82" t="str">
        <f t="shared" si="49"/>
        <v/>
      </c>
      <c r="Z90" s="82" t="str">
        <f t="shared" si="49"/>
        <v/>
      </c>
      <c r="AA90" s="82" t="str">
        <f t="shared" si="49"/>
        <v/>
      </c>
      <c r="AB90" s="82" t="str">
        <f t="shared" si="49"/>
        <v/>
      </c>
      <c r="AC90" s="80" t="str">
        <f t="shared" si="21"/>
        <v>-r</v>
      </c>
      <c r="AD90" s="82" t="str">
        <f>IF($B35='3.MatricesCalor'!$J$22,AD35,"")</f>
        <v/>
      </c>
      <c r="AE90" s="82" t="str">
        <f>IF($B35='3.MatricesCalor'!$J$22,AE35,"")</f>
        <v/>
      </c>
      <c r="AF90" s="82" t="str">
        <f>IF($B35='3.MatricesCalor'!$J$22,AF35,"")</f>
        <v/>
      </c>
      <c r="AG90" s="83" t="str">
        <f>IF($B35='3.MatricesCalor'!$J$22,AG35,"")</f>
        <v/>
      </c>
      <c r="AH90" s="83" t="str">
        <f>IF($B35='3.MatricesCalor'!$J$22,AH35,"")</f>
        <v/>
      </c>
      <c r="AI90" s="83" t="str">
        <f>IF($B35='3.MatricesCalor'!$J$22,AI35,"")</f>
        <v/>
      </c>
      <c r="AJ90" s="83" t="str">
        <f>IF($B35='3.MatricesCalor'!$J$22,AJ35,"")</f>
        <v/>
      </c>
      <c r="AK90" s="83" t="str">
        <f>IF($B35='3.MatricesCalor'!$J$22,AK35,"")</f>
        <v/>
      </c>
      <c r="AL90" s="83" t="str">
        <f>IF($B35='3.MatricesCalor'!$J$22,AL35,"")</f>
        <v/>
      </c>
      <c r="AM90" s="83" t="str">
        <f>IF($B35='3.MatricesCalor'!$J$22,AM35,"")</f>
        <v/>
      </c>
      <c r="AN90" s="83" t="str">
        <f>IF($B35='3.MatricesCalor'!$J$22,AN35,"")</f>
        <v/>
      </c>
      <c r="AO90" s="84" t="str">
        <f>IF($B35='3.MatricesCalor'!$J$22,AO35,"")</f>
        <v/>
      </c>
      <c r="AP90" s="84" t="str">
        <f>IF($B35='3.MatricesCalor'!$J$22,AP35,"")</f>
        <v/>
      </c>
      <c r="AQ90" s="84" t="str">
        <f>IF($B35='3.MatricesCalor'!$J$22,AQ35,"")</f>
        <v/>
      </c>
      <c r="AR90" s="84" t="str">
        <f>IF($B35='3.MatricesCalor'!$J$22,AR35,"")</f>
        <v/>
      </c>
      <c r="AS90" s="84" t="str">
        <f>IF($B35='3.MatricesCalor'!$J$22,AS35,"")</f>
        <v/>
      </c>
      <c r="AT90" s="84" t="str">
        <f>IF($B35='3.MatricesCalor'!$J$22,AT35,"")</f>
        <v/>
      </c>
      <c r="AU90" s="84" t="str">
        <f>IF($B35='3.MatricesCalor'!$J$22,AU35,"")</f>
        <v/>
      </c>
      <c r="AV90" s="84" t="str">
        <f>IF($B35='3.MatricesCalor'!$J$22,AV35,"")</f>
        <v/>
      </c>
      <c r="AW90" s="84" t="str">
        <f>IF($B35='3.MatricesCalor'!$J$22,AW35,"")</f>
        <v/>
      </c>
      <c r="AX90" s="85" t="str">
        <f>IF($B35='3.MatricesCalor'!$J$22,AX35,"")</f>
        <v/>
      </c>
      <c r="AY90" s="85" t="str">
        <f>IF($B35='3.MatricesCalor'!$J$22,AY35,"")</f>
        <v/>
      </c>
      <c r="AZ90" s="85" t="str">
        <f>IF($B35='3.MatricesCalor'!$J$22,AZ35,"")</f>
        <v/>
      </c>
      <c r="BA90" s="85" t="str">
        <f>IF($B35='3.MatricesCalor'!$J$22,BA35,"")</f>
        <v/>
      </c>
      <c r="BB90" s="85" t="str">
        <f>IF($B35='3.MatricesCalor'!$J$22,BB35,"")</f>
        <v/>
      </c>
    </row>
    <row r="91" spans="3:54" x14ac:dyDescent="0.25">
      <c r="C91" s="80" t="str">
        <f t="shared" si="19"/>
        <v>-i</v>
      </c>
      <c r="D91" s="82" t="str">
        <f t="shared" ref="D91:AB91" si="50">IF($B36=$B$61,D36,"")</f>
        <v/>
      </c>
      <c r="E91" s="82" t="str">
        <f t="shared" si="50"/>
        <v/>
      </c>
      <c r="F91" s="82" t="str">
        <f t="shared" si="50"/>
        <v/>
      </c>
      <c r="G91" s="82" t="str">
        <f t="shared" si="50"/>
        <v/>
      </c>
      <c r="H91" s="82" t="str">
        <f t="shared" si="50"/>
        <v/>
      </c>
      <c r="I91" s="82" t="str">
        <f t="shared" si="50"/>
        <v/>
      </c>
      <c r="J91" s="82" t="str">
        <f t="shared" si="50"/>
        <v/>
      </c>
      <c r="K91" s="82" t="str">
        <f t="shared" si="50"/>
        <v/>
      </c>
      <c r="L91" s="82" t="str">
        <f t="shared" si="50"/>
        <v/>
      </c>
      <c r="M91" s="82" t="str">
        <f t="shared" si="50"/>
        <v/>
      </c>
      <c r="N91" s="82" t="str">
        <f t="shared" si="50"/>
        <v/>
      </c>
      <c r="O91" s="82" t="str">
        <f t="shared" si="50"/>
        <v/>
      </c>
      <c r="P91" s="82" t="str">
        <f t="shared" si="50"/>
        <v/>
      </c>
      <c r="Q91" s="82" t="str">
        <f t="shared" si="50"/>
        <v/>
      </c>
      <c r="R91" s="82" t="str">
        <f t="shared" si="50"/>
        <v/>
      </c>
      <c r="S91" s="82" t="str">
        <f t="shared" si="50"/>
        <v/>
      </c>
      <c r="T91" s="82" t="str">
        <f t="shared" si="50"/>
        <v/>
      </c>
      <c r="U91" s="82" t="str">
        <f t="shared" si="50"/>
        <v/>
      </c>
      <c r="V91" s="82" t="str">
        <f t="shared" si="50"/>
        <v/>
      </c>
      <c r="W91" s="82" t="str">
        <f t="shared" si="50"/>
        <v/>
      </c>
      <c r="X91" s="82" t="str">
        <f t="shared" si="50"/>
        <v/>
      </c>
      <c r="Y91" s="82" t="str">
        <f t="shared" si="50"/>
        <v/>
      </c>
      <c r="Z91" s="82" t="str">
        <f t="shared" si="50"/>
        <v/>
      </c>
      <c r="AA91" s="82" t="str">
        <f t="shared" si="50"/>
        <v/>
      </c>
      <c r="AB91" s="82" t="str">
        <f t="shared" si="50"/>
        <v/>
      </c>
      <c r="AC91" s="80" t="str">
        <f t="shared" si="21"/>
        <v>-r</v>
      </c>
      <c r="AD91" s="82" t="str">
        <f>IF($B36='3.MatricesCalor'!$J$22,AD36,"")</f>
        <v/>
      </c>
      <c r="AE91" s="82" t="str">
        <f>IF($B36='3.MatricesCalor'!$J$22,AE36,"")</f>
        <v/>
      </c>
      <c r="AF91" s="82" t="str">
        <f>IF($B36='3.MatricesCalor'!$J$22,AF36,"")</f>
        <v/>
      </c>
      <c r="AG91" s="83" t="str">
        <f>IF($B36='3.MatricesCalor'!$J$22,AG36,"")</f>
        <v/>
      </c>
      <c r="AH91" s="83" t="str">
        <f>IF($B36='3.MatricesCalor'!$J$22,AH36,"")</f>
        <v/>
      </c>
      <c r="AI91" s="83" t="str">
        <f>IF($B36='3.MatricesCalor'!$J$22,AI36,"")</f>
        <v/>
      </c>
      <c r="AJ91" s="83" t="str">
        <f>IF($B36='3.MatricesCalor'!$J$22,AJ36,"")</f>
        <v/>
      </c>
      <c r="AK91" s="83" t="str">
        <f>IF($B36='3.MatricesCalor'!$J$22,AK36,"")</f>
        <v/>
      </c>
      <c r="AL91" s="83" t="str">
        <f>IF($B36='3.MatricesCalor'!$J$22,AL36,"")</f>
        <v/>
      </c>
      <c r="AM91" s="83" t="str">
        <f>IF($B36='3.MatricesCalor'!$J$22,AM36,"")</f>
        <v/>
      </c>
      <c r="AN91" s="83" t="str">
        <f>IF($B36='3.MatricesCalor'!$J$22,AN36,"")</f>
        <v/>
      </c>
      <c r="AO91" s="84" t="str">
        <f>IF($B36='3.MatricesCalor'!$J$22,AO36,"")</f>
        <v/>
      </c>
      <c r="AP91" s="84" t="str">
        <f>IF($B36='3.MatricesCalor'!$J$22,AP36,"")</f>
        <v/>
      </c>
      <c r="AQ91" s="84" t="str">
        <f>IF($B36='3.MatricesCalor'!$J$22,AQ36,"")</f>
        <v/>
      </c>
      <c r="AR91" s="84" t="str">
        <f>IF($B36='3.MatricesCalor'!$J$22,AR36,"")</f>
        <v/>
      </c>
      <c r="AS91" s="84" t="str">
        <f>IF($B36='3.MatricesCalor'!$J$22,AS36,"")</f>
        <v/>
      </c>
      <c r="AT91" s="84" t="str">
        <f>IF($B36='3.MatricesCalor'!$J$22,AT36,"")</f>
        <v/>
      </c>
      <c r="AU91" s="84" t="str">
        <f>IF($B36='3.MatricesCalor'!$J$22,AU36,"")</f>
        <v/>
      </c>
      <c r="AV91" s="84" t="str">
        <f>IF($B36='3.MatricesCalor'!$J$22,AV36,"")</f>
        <v/>
      </c>
      <c r="AW91" s="84" t="str">
        <f>IF($B36='3.MatricesCalor'!$J$22,AW36,"")</f>
        <v/>
      </c>
      <c r="AX91" s="85" t="str">
        <f>IF($B36='3.MatricesCalor'!$J$22,AX36,"")</f>
        <v/>
      </c>
      <c r="AY91" s="85" t="str">
        <f>IF($B36='3.MatricesCalor'!$J$22,AY36,"")</f>
        <v/>
      </c>
      <c r="AZ91" s="85" t="str">
        <f>IF($B36='3.MatricesCalor'!$J$22,AZ36,"")</f>
        <v/>
      </c>
      <c r="BA91" s="85" t="str">
        <f>IF($B36='3.MatricesCalor'!$J$22,BA36,"")</f>
        <v/>
      </c>
      <c r="BB91" s="85" t="str">
        <f>IF($B36='3.MatricesCalor'!$J$22,BB36,"")</f>
        <v/>
      </c>
    </row>
    <row r="92" spans="3:54" x14ac:dyDescent="0.25">
      <c r="C92" s="80" t="str">
        <f t="shared" si="19"/>
        <v>-i</v>
      </c>
      <c r="D92" s="82" t="str">
        <f t="shared" ref="D92:AB92" si="51">IF($B37=$B$61,D37,"")</f>
        <v/>
      </c>
      <c r="E92" s="82" t="str">
        <f t="shared" si="51"/>
        <v/>
      </c>
      <c r="F92" s="82" t="str">
        <f t="shared" si="51"/>
        <v/>
      </c>
      <c r="G92" s="82" t="str">
        <f t="shared" si="51"/>
        <v/>
      </c>
      <c r="H92" s="82" t="str">
        <f t="shared" si="51"/>
        <v/>
      </c>
      <c r="I92" s="82" t="str">
        <f t="shared" si="51"/>
        <v/>
      </c>
      <c r="J92" s="82" t="str">
        <f t="shared" si="51"/>
        <v/>
      </c>
      <c r="K92" s="82" t="str">
        <f t="shared" si="51"/>
        <v/>
      </c>
      <c r="L92" s="82" t="str">
        <f t="shared" si="51"/>
        <v/>
      </c>
      <c r="M92" s="82" t="str">
        <f t="shared" si="51"/>
        <v/>
      </c>
      <c r="N92" s="82" t="str">
        <f t="shared" si="51"/>
        <v/>
      </c>
      <c r="O92" s="82" t="str">
        <f t="shared" si="51"/>
        <v/>
      </c>
      <c r="P92" s="82" t="str">
        <f t="shared" si="51"/>
        <v/>
      </c>
      <c r="Q92" s="82" t="str">
        <f t="shared" si="51"/>
        <v/>
      </c>
      <c r="R92" s="82" t="str">
        <f t="shared" si="51"/>
        <v/>
      </c>
      <c r="S92" s="82" t="str">
        <f t="shared" si="51"/>
        <v/>
      </c>
      <c r="T92" s="82" t="str">
        <f t="shared" si="51"/>
        <v/>
      </c>
      <c r="U92" s="82" t="str">
        <f t="shared" si="51"/>
        <v/>
      </c>
      <c r="V92" s="82" t="str">
        <f t="shared" si="51"/>
        <v/>
      </c>
      <c r="W92" s="82" t="str">
        <f t="shared" si="51"/>
        <v/>
      </c>
      <c r="X92" s="82" t="str">
        <f t="shared" si="51"/>
        <v/>
      </c>
      <c r="Y92" s="82" t="str">
        <f t="shared" si="51"/>
        <v/>
      </c>
      <c r="Z92" s="82" t="str">
        <f t="shared" si="51"/>
        <v/>
      </c>
      <c r="AA92" s="82" t="str">
        <f t="shared" si="51"/>
        <v/>
      </c>
      <c r="AB92" s="82" t="str">
        <f t="shared" si="51"/>
        <v/>
      </c>
      <c r="AC92" s="80" t="str">
        <f t="shared" si="21"/>
        <v>-r</v>
      </c>
      <c r="AD92" s="82" t="str">
        <f>IF($B37='3.MatricesCalor'!$J$22,AD37,"")</f>
        <v/>
      </c>
      <c r="AE92" s="82" t="str">
        <f>IF($B37='3.MatricesCalor'!$J$22,AE37,"")</f>
        <v/>
      </c>
      <c r="AF92" s="82" t="str">
        <f>IF($B37='3.MatricesCalor'!$J$22,AF37,"")</f>
        <v/>
      </c>
      <c r="AG92" s="83" t="str">
        <f>IF($B37='3.MatricesCalor'!$J$22,AG37,"")</f>
        <v/>
      </c>
      <c r="AH92" s="83" t="str">
        <f>IF($B37='3.MatricesCalor'!$J$22,AH37,"")</f>
        <v/>
      </c>
      <c r="AI92" s="83" t="str">
        <f>IF($B37='3.MatricesCalor'!$J$22,AI37,"")</f>
        <v/>
      </c>
      <c r="AJ92" s="83" t="str">
        <f>IF($B37='3.MatricesCalor'!$J$22,AJ37,"")</f>
        <v/>
      </c>
      <c r="AK92" s="83" t="str">
        <f>IF($B37='3.MatricesCalor'!$J$22,AK37,"")</f>
        <v/>
      </c>
      <c r="AL92" s="83" t="str">
        <f>IF($B37='3.MatricesCalor'!$J$22,AL37,"")</f>
        <v/>
      </c>
      <c r="AM92" s="83" t="str">
        <f>IF($B37='3.MatricesCalor'!$J$22,AM37,"")</f>
        <v/>
      </c>
      <c r="AN92" s="83" t="str">
        <f>IF($B37='3.MatricesCalor'!$J$22,AN37,"")</f>
        <v/>
      </c>
      <c r="AO92" s="84" t="str">
        <f>IF($B37='3.MatricesCalor'!$J$22,AO37,"")</f>
        <v/>
      </c>
      <c r="AP92" s="84" t="str">
        <f>IF($B37='3.MatricesCalor'!$J$22,AP37,"")</f>
        <v/>
      </c>
      <c r="AQ92" s="84" t="str">
        <f>IF($B37='3.MatricesCalor'!$J$22,AQ37,"")</f>
        <v/>
      </c>
      <c r="AR92" s="84" t="str">
        <f>IF($B37='3.MatricesCalor'!$J$22,AR37,"")</f>
        <v/>
      </c>
      <c r="AS92" s="84" t="str">
        <f>IF($B37='3.MatricesCalor'!$J$22,AS37,"")</f>
        <v/>
      </c>
      <c r="AT92" s="84" t="str">
        <f>IF($B37='3.MatricesCalor'!$J$22,AT37,"")</f>
        <v/>
      </c>
      <c r="AU92" s="84" t="str">
        <f>IF($B37='3.MatricesCalor'!$J$22,AU37,"")</f>
        <v/>
      </c>
      <c r="AV92" s="84" t="str">
        <f>IF($B37='3.MatricesCalor'!$J$22,AV37,"")</f>
        <v/>
      </c>
      <c r="AW92" s="84" t="str">
        <f>IF($B37='3.MatricesCalor'!$J$22,AW37,"")</f>
        <v/>
      </c>
      <c r="AX92" s="85" t="str">
        <f>IF($B37='3.MatricesCalor'!$J$22,AX37,"")</f>
        <v/>
      </c>
      <c r="AY92" s="85" t="str">
        <f>IF($B37='3.MatricesCalor'!$J$22,AY37,"")</f>
        <v/>
      </c>
      <c r="AZ92" s="85" t="str">
        <f>IF($B37='3.MatricesCalor'!$J$22,AZ37,"")</f>
        <v/>
      </c>
      <c r="BA92" s="85" t="str">
        <f>IF($B37='3.MatricesCalor'!$J$22,BA37,"")</f>
        <v/>
      </c>
      <c r="BB92" s="85" t="str">
        <f>IF($B37='3.MatricesCalor'!$J$22,BB37,"")</f>
        <v/>
      </c>
    </row>
    <row r="93" spans="3:54" x14ac:dyDescent="0.25">
      <c r="C93" s="80" t="str">
        <f t="shared" si="19"/>
        <v>-i</v>
      </c>
      <c r="D93" s="82" t="str">
        <f t="shared" ref="D93:AB93" si="52">IF($B38=$B$61,D38,"")</f>
        <v/>
      </c>
      <c r="E93" s="82" t="str">
        <f t="shared" si="52"/>
        <v/>
      </c>
      <c r="F93" s="82" t="str">
        <f t="shared" si="52"/>
        <v/>
      </c>
      <c r="G93" s="82" t="str">
        <f t="shared" si="52"/>
        <v/>
      </c>
      <c r="H93" s="82" t="str">
        <f t="shared" si="52"/>
        <v/>
      </c>
      <c r="I93" s="82" t="str">
        <f t="shared" si="52"/>
        <v/>
      </c>
      <c r="J93" s="82" t="str">
        <f t="shared" si="52"/>
        <v/>
      </c>
      <c r="K93" s="82" t="str">
        <f t="shared" si="52"/>
        <v/>
      </c>
      <c r="L93" s="82" t="str">
        <f t="shared" si="52"/>
        <v/>
      </c>
      <c r="M93" s="82" t="str">
        <f t="shared" si="52"/>
        <v/>
      </c>
      <c r="N93" s="82" t="str">
        <f t="shared" si="52"/>
        <v/>
      </c>
      <c r="O93" s="82" t="str">
        <f t="shared" si="52"/>
        <v/>
      </c>
      <c r="P93" s="82" t="str">
        <f t="shared" si="52"/>
        <v/>
      </c>
      <c r="Q93" s="82" t="str">
        <f t="shared" si="52"/>
        <v/>
      </c>
      <c r="R93" s="82" t="str">
        <f t="shared" si="52"/>
        <v/>
      </c>
      <c r="S93" s="82" t="str">
        <f t="shared" si="52"/>
        <v/>
      </c>
      <c r="T93" s="82" t="str">
        <f t="shared" si="52"/>
        <v/>
      </c>
      <c r="U93" s="82" t="str">
        <f t="shared" si="52"/>
        <v/>
      </c>
      <c r="V93" s="82" t="str">
        <f t="shared" si="52"/>
        <v/>
      </c>
      <c r="W93" s="82" t="str">
        <f t="shared" si="52"/>
        <v/>
      </c>
      <c r="X93" s="82" t="str">
        <f t="shared" si="52"/>
        <v/>
      </c>
      <c r="Y93" s="82" t="str">
        <f t="shared" si="52"/>
        <v/>
      </c>
      <c r="Z93" s="82" t="str">
        <f t="shared" si="52"/>
        <v/>
      </c>
      <c r="AA93" s="82" t="str">
        <f t="shared" si="52"/>
        <v/>
      </c>
      <c r="AB93" s="82" t="str">
        <f t="shared" si="52"/>
        <v/>
      </c>
      <c r="AC93" s="80" t="str">
        <f t="shared" si="21"/>
        <v>-r</v>
      </c>
      <c r="AD93" s="82" t="str">
        <f>IF($B38='3.MatricesCalor'!$J$22,AD38,"")</f>
        <v/>
      </c>
      <c r="AE93" s="82" t="str">
        <f>IF($B38='3.MatricesCalor'!$J$22,AE38,"")</f>
        <v/>
      </c>
      <c r="AF93" s="82" t="str">
        <f>IF($B38='3.MatricesCalor'!$J$22,AF38,"")</f>
        <v/>
      </c>
      <c r="AG93" s="83" t="str">
        <f>IF($B38='3.MatricesCalor'!$J$22,AG38,"")</f>
        <v/>
      </c>
      <c r="AH93" s="83" t="str">
        <f>IF($B38='3.MatricesCalor'!$J$22,AH38,"")</f>
        <v/>
      </c>
      <c r="AI93" s="83" t="str">
        <f>IF($B38='3.MatricesCalor'!$J$22,AI38,"")</f>
        <v/>
      </c>
      <c r="AJ93" s="83" t="str">
        <f>IF($B38='3.MatricesCalor'!$J$22,AJ38,"")</f>
        <v/>
      </c>
      <c r="AK93" s="83" t="str">
        <f>IF($B38='3.MatricesCalor'!$J$22,AK38,"")</f>
        <v/>
      </c>
      <c r="AL93" s="83" t="str">
        <f>IF($B38='3.MatricesCalor'!$J$22,AL38,"")</f>
        <v/>
      </c>
      <c r="AM93" s="83" t="str">
        <f>IF($B38='3.MatricesCalor'!$J$22,AM38,"")</f>
        <v/>
      </c>
      <c r="AN93" s="83" t="str">
        <f>IF($B38='3.MatricesCalor'!$J$22,AN38,"")</f>
        <v/>
      </c>
      <c r="AO93" s="84" t="str">
        <f>IF($B38='3.MatricesCalor'!$J$22,AO38,"")</f>
        <v/>
      </c>
      <c r="AP93" s="84" t="str">
        <f>IF($B38='3.MatricesCalor'!$J$22,AP38,"")</f>
        <v/>
      </c>
      <c r="AQ93" s="84" t="str">
        <f>IF($B38='3.MatricesCalor'!$J$22,AQ38,"")</f>
        <v/>
      </c>
      <c r="AR93" s="84" t="str">
        <f>IF($B38='3.MatricesCalor'!$J$22,AR38,"")</f>
        <v/>
      </c>
      <c r="AS93" s="84" t="str">
        <f>IF($B38='3.MatricesCalor'!$J$22,AS38,"")</f>
        <v/>
      </c>
      <c r="AT93" s="84" t="str">
        <f>IF($B38='3.MatricesCalor'!$J$22,AT38,"")</f>
        <v/>
      </c>
      <c r="AU93" s="84" t="str">
        <f>IF($B38='3.MatricesCalor'!$J$22,AU38,"")</f>
        <v/>
      </c>
      <c r="AV93" s="84" t="str">
        <f>IF($B38='3.MatricesCalor'!$J$22,AV38,"")</f>
        <v/>
      </c>
      <c r="AW93" s="84" t="str">
        <f>IF($B38='3.MatricesCalor'!$J$22,AW38,"")</f>
        <v/>
      </c>
      <c r="AX93" s="85" t="str">
        <f>IF($B38='3.MatricesCalor'!$J$22,AX38,"")</f>
        <v/>
      </c>
      <c r="AY93" s="85" t="str">
        <f>IF($B38='3.MatricesCalor'!$J$22,AY38,"")</f>
        <v/>
      </c>
      <c r="AZ93" s="85" t="str">
        <f>IF($B38='3.MatricesCalor'!$J$22,AZ38,"")</f>
        <v/>
      </c>
      <c r="BA93" s="85" t="str">
        <f>IF($B38='3.MatricesCalor'!$J$22,BA38,"")</f>
        <v/>
      </c>
      <c r="BB93" s="85" t="str">
        <f>IF($B38='3.MatricesCalor'!$J$22,BB38,"")</f>
        <v/>
      </c>
    </row>
    <row r="94" spans="3:54" x14ac:dyDescent="0.25">
      <c r="C94" s="80" t="str">
        <f t="shared" si="19"/>
        <v>-i</v>
      </c>
      <c r="D94" s="82" t="str">
        <f t="shared" ref="D94:AB94" si="53">IF($B39=$B$61,D39,"")</f>
        <v/>
      </c>
      <c r="E94" s="82" t="str">
        <f t="shared" si="53"/>
        <v/>
      </c>
      <c r="F94" s="82" t="str">
        <f t="shared" si="53"/>
        <v/>
      </c>
      <c r="G94" s="82" t="str">
        <f t="shared" si="53"/>
        <v/>
      </c>
      <c r="H94" s="82" t="str">
        <f t="shared" si="53"/>
        <v/>
      </c>
      <c r="I94" s="82" t="str">
        <f t="shared" si="53"/>
        <v/>
      </c>
      <c r="J94" s="82" t="str">
        <f t="shared" si="53"/>
        <v/>
      </c>
      <c r="K94" s="82" t="str">
        <f t="shared" si="53"/>
        <v/>
      </c>
      <c r="L94" s="82" t="str">
        <f t="shared" si="53"/>
        <v/>
      </c>
      <c r="M94" s="82" t="str">
        <f t="shared" si="53"/>
        <v/>
      </c>
      <c r="N94" s="82" t="str">
        <f t="shared" si="53"/>
        <v/>
      </c>
      <c r="O94" s="82" t="str">
        <f t="shared" si="53"/>
        <v/>
      </c>
      <c r="P94" s="82" t="str">
        <f t="shared" si="53"/>
        <v/>
      </c>
      <c r="Q94" s="82" t="str">
        <f t="shared" si="53"/>
        <v/>
      </c>
      <c r="R94" s="82" t="str">
        <f t="shared" si="53"/>
        <v/>
      </c>
      <c r="S94" s="82" t="str">
        <f t="shared" si="53"/>
        <v/>
      </c>
      <c r="T94" s="82" t="str">
        <f t="shared" si="53"/>
        <v/>
      </c>
      <c r="U94" s="82" t="str">
        <f t="shared" si="53"/>
        <v/>
      </c>
      <c r="V94" s="82" t="str">
        <f t="shared" si="53"/>
        <v/>
      </c>
      <c r="W94" s="82" t="str">
        <f t="shared" si="53"/>
        <v/>
      </c>
      <c r="X94" s="82" t="str">
        <f t="shared" si="53"/>
        <v/>
      </c>
      <c r="Y94" s="82" t="str">
        <f t="shared" si="53"/>
        <v/>
      </c>
      <c r="Z94" s="82" t="str">
        <f t="shared" si="53"/>
        <v/>
      </c>
      <c r="AA94" s="82" t="str">
        <f t="shared" si="53"/>
        <v/>
      </c>
      <c r="AB94" s="82" t="str">
        <f t="shared" si="53"/>
        <v/>
      </c>
      <c r="AC94" s="80" t="str">
        <f t="shared" si="21"/>
        <v>-r</v>
      </c>
      <c r="AD94" s="82" t="str">
        <f>IF($B39='3.MatricesCalor'!$J$22,AD39,"")</f>
        <v/>
      </c>
      <c r="AE94" s="82" t="str">
        <f>IF($B39='3.MatricesCalor'!$J$22,AE39,"")</f>
        <v/>
      </c>
      <c r="AF94" s="82" t="str">
        <f>IF($B39='3.MatricesCalor'!$J$22,AF39,"")</f>
        <v/>
      </c>
      <c r="AG94" s="83" t="str">
        <f>IF($B39='3.MatricesCalor'!$J$22,AG39,"")</f>
        <v/>
      </c>
      <c r="AH94" s="83" t="str">
        <f>IF($B39='3.MatricesCalor'!$J$22,AH39,"")</f>
        <v/>
      </c>
      <c r="AI94" s="83" t="str">
        <f>IF($B39='3.MatricesCalor'!$J$22,AI39,"")</f>
        <v/>
      </c>
      <c r="AJ94" s="83" t="str">
        <f>IF($B39='3.MatricesCalor'!$J$22,AJ39,"")</f>
        <v/>
      </c>
      <c r="AK94" s="83" t="str">
        <f>IF($B39='3.MatricesCalor'!$J$22,AK39,"")</f>
        <v/>
      </c>
      <c r="AL94" s="83" t="str">
        <f>IF($B39='3.MatricesCalor'!$J$22,AL39,"")</f>
        <v/>
      </c>
      <c r="AM94" s="83" t="str">
        <f>IF($B39='3.MatricesCalor'!$J$22,AM39,"")</f>
        <v/>
      </c>
      <c r="AN94" s="83" t="str">
        <f>IF($B39='3.MatricesCalor'!$J$22,AN39,"")</f>
        <v/>
      </c>
      <c r="AO94" s="84" t="str">
        <f>IF($B39='3.MatricesCalor'!$J$22,AO39,"")</f>
        <v/>
      </c>
      <c r="AP94" s="84" t="str">
        <f>IF($B39='3.MatricesCalor'!$J$22,AP39,"")</f>
        <v/>
      </c>
      <c r="AQ94" s="84" t="str">
        <f>IF($B39='3.MatricesCalor'!$J$22,AQ39,"")</f>
        <v/>
      </c>
      <c r="AR94" s="84" t="str">
        <f>IF($B39='3.MatricesCalor'!$J$22,AR39,"")</f>
        <v/>
      </c>
      <c r="AS94" s="84" t="str">
        <f>IF($B39='3.MatricesCalor'!$J$22,AS39,"")</f>
        <v/>
      </c>
      <c r="AT94" s="84" t="str">
        <f>IF($B39='3.MatricesCalor'!$J$22,AT39,"")</f>
        <v/>
      </c>
      <c r="AU94" s="84" t="str">
        <f>IF($B39='3.MatricesCalor'!$J$22,AU39,"")</f>
        <v/>
      </c>
      <c r="AV94" s="84" t="str">
        <f>IF($B39='3.MatricesCalor'!$J$22,AV39,"")</f>
        <v/>
      </c>
      <c r="AW94" s="84" t="str">
        <f>IF($B39='3.MatricesCalor'!$J$22,AW39,"")</f>
        <v/>
      </c>
      <c r="AX94" s="85" t="str">
        <f>IF($B39='3.MatricesCalor'!$J$22,AX39,"")</f>
        <v/>
      </c>
      <c r="AY94" s="85" t="str">
        <f>IF($B39='3.MatricesCalor'!$J$22,AY39,"")</f>
        <v/>
      </c>
      <c r="AZ94" s="85" t="str">
        <f>IF($B39='3.MatricesCalor'!$J$22,AZ39,"")</f>
        <v/>
      </c>
      <c r="BA94" s="85" t="str">
        <f>IF($B39='3.MatricesCalor'!$J$22,BA39,"")</f>
        <v/>
      </c>
      <c r="BB94" s="85" t="str">
        <f>IF($B39='3.MatricesCalor'!$J$22,BB39,"")</f>
        <v/>
      </c>
    </row>
    <row r="95" spans="3:54" x14ac:dyDescent="0.25">
      <c r="C95" s="80" t="str">
        <f t="shared" si="19"/>
        <v>-i</v>
      </c>
      <c r="D95" s="82" t="str">
        <f t="shared" ref="D95:AB95" si="54">IF($B40=$B$61,D40,"")</f>
        <v/>
      </c>
      <c r="E95" s="82" t="str">
        <f t="shared" si="54"/>
        <v/>
      </c>
      <c r="F95" s="82" t="str">
        <f t="shared" si="54"/>
        <v/>
      </c>
      <c r="G95" s="82" t="str">
        <f t="shared" si="54"/>
        <v/>
      </c>
      <c r="H95" s="82" t="str">
        <f t="shared" si="54"/>
        <v/>
      </c>
      <c r="I95" s="82" t="str">
        <f t="shared" si="54"/>
        <v/>
      </c>
      <c r="J95" s="82" t="str">
        <f t="shared" si="54"/>
        <v/>
      </c>
      <c r="K95" s="82" t="str">
        <f t="shared" si="54"/>
        <v/>
      </c>
      <c r="L95" s="82" t="str">
        <f t="shared" si="54"/>
        <v/>
      </c>
      <c r="M95" s="82" t="str">
        <f t="shared" si="54"/>
        <v/>
      </c>
      <c r="N95" s="82" t="str">
        <f t="shared" si="54"/>
        <v/>
      </c>
      <c r="O95" s="82" t="str">
        <f t="shared" si="54"/>
        <v/>
      </c>
      <c r="P95" s="82" t="str">
        <f t="shared" si="54"/>
        <v/>
      </c>
      <c r="Q95" s="82" t="str">
        <f t="shared" si="54"/>
        <v/>
      </c>
      <c r="R95" s="82" t="str">
        <f t="shared" si="54"/>
        <v/>
      </c>
      <c r="S95" s="82" t="str">
        <f t="shared" si="54"/>
        <v/>
      </c>
      <c r="T95" s="82" t="str">
        <f t="shared" si="54"/>
        <v/>
      </c>
      <c r="U95" s="82" t="str">
        <f t="shared" si="54"/>
        <v/>
      </c>
      <c r="V95" s="82" t="str">
        <f t="shared" si="54"/>
        <v/>
      </c>
      <c r="W95" s="82" t="str">
        <f t="shared" si="54"/>
        <v/>
      </c>
      <c r="X95" s="82" t="str">
        <f t="shared" si="54"/>
        <v/>
      </c>
      <c r="Y95" s="82" t="str">
        <f t="shared" si="54"/>
        <v/>
      </c>
      <c r="Z95" s="82" t="str">
        <f t="shared" si="54"/>
        <v/>
      </c>
      <c r="AA95" s="82" t="str">
        <f t="shared" si="54"/>
        <v/>
      </c>
      <c r="AB95" s="82" t="str">
        <f t="shared" si="54"/>
        <v/>
      </c>
      <c r="AC95" s="80" t="str">
        <f t="shared" si="21"/>
        <v>-r</v>
      </c>
      <c r="AD95" s="82" t="str">
        <f>IF($B40='3.MatricesCalor'!$J$22,AD40,"")</f>
        <v/>
      </c>
      <c r="AE95" s="82" t="str">
        <f>IF($B40='3.MatricesCalor'!$J$22,AE40,"")</f>
        <v/>
      </c>
      <c r="AF95" s="82" t="str">
        <f>IF($B40='3.MatricesCalor'!$J$22,AF40,"")</f>
        <v/>
      </c>
      <c r="AG95" s="83" t="str">
        <f>IF($B40='3.MatricesCalor'!$J$22,AG40,"")</f>
        <v/>
      </c>
      <c r="AH95" s="83" t="str">
        <f>IF($B40='3.MatricesCalor'!$J$22,AH40,"")</f>
        <v/>
      </c>
      <c r="AI95" s="83" t="str">
        <f>IF($B40='3.MatricesCalor'!$J$22,AI40,"")</f>
        <v/>
      </c>
      <c r="AJ95" s="83" t="str">
        <f>IF($B40='3.MatricesCalor'!$J$22,AJ40,"")</f>
        <v/>
      </c>
      <c r="AK95" s="83" t="str">
        <f>IF($B40='3.MatricesCalor'!$J$22,AK40,"")</f>
        <v/>
      </c>
      <c r="AL95" s="83" t="str">
        <f>IF($B40='3.MatricesCalor'!$J$22,AL40,"")</f>
        <v/>
      </c>
      <c r="AM95" s="83" t="str">
        <f>IF($B40='3.MatricesCalor'!$J$22,AM40,"")</f>
        <v/>
      </c>
      <c r="AN95" s="83" t="str">
        <f>IF($B40='3.MatricesCalor'!$J$22,AN40,"")</f>
        <v/>
      </c>
      <c r="AO95" s="84" t="str">
        <f>IF($B40='3.MatricesCalor'!$J$22,AO40,"")</f>
        <v/>
      </c>
      <c r="AP95" s="84" t="str">
        <f>IF($B40='3.MatricesCalor'!$J$22,AP40,"")</f>
        <v/>
      </c>
      <c r="AQ95" s="84" t="str">
        <f>IF($B40='3.MatricesCalor'!$J$22,AQ40,"")</f>
        <v/>
      </c>
      <c r="AR95" s="84" t="str">
        <f>IF($B40='3.MatricesCalor'!$J$22,AR40,"")</f>
        <v/>
      </c>
      <c r="AS95" s="84" t="str">
        <f>IF($B40='3.MatricesCalor'!$J$22,AS40,"")</f>
        <v/>
      </c>
      <c r="AT95" s="84" t="str">
        <f>IF($B40='3.MatricesCalor'!$J$22,AT40,"")</f>
        <v/>
      </c>
      <c r="AU95" s="84" t="str">
        <f>IF($B40='3.MatricesCalor'!$J$22,AU40,"")</f>
        <v/>
      </c>
      <c r="AV95" s="84" t="str">
        <f>IF($B40='3.MatricesCalor'!$J$22,AV40,"")</f>
        <v/>
      </c>
      <c r="AW95" s="84" t="str">
        <f>IF($B40='3.MatricesCalor'!$J$22,AW40,"")</f>
        <v/>
      </c>
      <c r="AX95" s="85" t="str">
        <f>IF($B40='3.MatricesCalor'!$J$22,AX40,"")</f>
        <v/>
      </c>
      <c r="AY95" s="85" t="str">
        <f>IF($B40='3.MatricesCalor'!$J$22,AY40,"")</f>
        <v/>
      </c>
      <c r="AZ95" s="85" t="str">
        <f>IF($B40='3.MatricesCalor'!$J$22,AZ40,"")</f>
        <v/>
      </c>
      <c r="BA95" s="85" t="str">
        <f>IF($B40='3.MatricesCalor'!$J$22,BA40,"")</f>
        <v/>
      </c>
      <c r="BB95" s="85" t="str">
        <f>IF($B40='3.MatricesCalor'!$J$22,BB40,"")</f>
        <v/>
      </c>
    </row>
    <row r="96" spans="3:54" x14ac:dyDescent="0.25">
      <c r="C96" s="80" t="str">
        <f t="shared" si="19"/>
        <v>-i</v>
      </c>
      <c r="D96" s="82" t="str">
        <f t="shared" ref="D96:AB96" si="55">IF($B41=$B$61,D41,"")</f>
        <v/>
      </c>
      <c r="E96" s="82" t="str">
        <f t="shared" si="55"/>
        <v/>
      </c>
      <c r="F96" s="82" t="str">
        <f t="shared" si="55"/>
        <v/>
      </c>
      <c r="G96" s="82" t="str">
        <f t="shared" si="55"/>
        <v/>
      </c>
      <c r="H96" s="82" t="str">
        <f t="shared" si="55"/>
        <v/>
      </c>
      <c r="I96" s="82" t="str">
        <f t="shared" si="55"/>
        <v/>
      </c>
      <c r="J96" s="82" t="str">
        <f t="shared" si="55"/>
        <v/>
      </c>
      <c r="K96" s="82" t="str">
        <f t="shared" si="55"/>
        <v/>
      </c>
      <c r="L96" s="82" t="str">
        <f t="shared" si="55"/>
        <v/>
      </c>
      <c r="M96" s="82" t="str">
        <f t="shared" si="55"/>
        <v/>
      </c>
      <c r="N96" s="82" t="str">
        <f t="shared" si="55"/>
        <v/>
      </c>
      <c r="O96" s="82" t="str">
        <f t="shared" si="55"/>
        <v/>
      </c>
      <c r="P96" s="82" t="str">
        <f t="shared" si="55"/>
        <v/>
      </c>
      <c r="Q96" s="82" t="str">
        <f t="shared" si="55"/>
        <v/>
      </c>
      <c r="R96" s="82" t="str">
        <f t="shared" si="55"/>
        <v/>
      </c>
      <c r="S96" s="82" t="str">
        <f t="shared" si="55"/>
        <v/>
      </c>
      <c r="T96" s="82" t="str">
        <f t="shared" si="55"/>
        <v/>
      </c>
      <c r="U96" s="82" t="str">
        <f t="shared" si="55"/>
        <v/>
      </c>
      <c r="V96" s="82" t="str">
        <f t="shared" si="55"/>
        <v/>
      </c>
      <c r="W96" s="82" t="str">
        <f t="shared" si="55"/>
        <v/>
      </c>
      <c r="X96" s="82" t="str">
        <f t="shared" si="55"/>
        <v/>
      </c>
      <c r="Y96" s="82" t="str">
        <f t="shared" si="55"/>
        <v/>
      </c>
      <c r="Z96" s="82" t="str">
        <f t="shared" si="55"/>
        <v/>
      </c>
      <c r="AA96" s="82" t="str">
        <f t="shared" si="55"/>
        <v/>
      </c>
      <c r="AB96" s="82" t="str">
        <f t="shared" si="55"/>
        <v/>
      </c>
      <c r="AC96" s="80" t="str">
        <f t="shared" si="21"/>
        <v>-r</v>
      </c>
      <c r="AD96" s="82" t="str">
        <f>IF($B41='3.MatricesCalor'!$J$22,AD41,"")</f>
        <v/>
      </c>
      <c r="AE96" s="82" t="str">
        <f>IF($B41='3.MatricesCalor'!$J$22,AE41,"")</f>
        <v/>
      </c>
      <c r="AF96" s="82" t="str">
        <f>IF($B41='3.MatricesCalor'!$J$22,AF41,"")</f>
        <v/>
      </c>
      <c r="AG96" s="83" t="str">
        <f>IF($B41='3.MatricesCalor'!$J$22,AG41,"")</f>
        <v/>
      </c>
      <c r="AH96" s="83" t="str">
        <f>IF($B41='3.MatricesCalor'!$J$22,AH41,"")</f>
        <v/>
      </c>
      <c r="AI96" s="83" t="str">
        <f>IF($B41='3.MatricesCalor'!$J$22,AI41,"")</f>
        <v/>
      </c>
      <c r="AJ96" s="83" t="str">
        <f>IF($B41='3.MatricesCalor'!$J$22,AJ41,"")</f>
        <v/>
      </c>
      <c r="AK96" s="83" t="str">
        <f>IF($B41='3.MatricesCalor'!$J$22,AK41,"")</f>
        <v/>
      </c>
      <c r="AL96" s="83" t="str">
        <f>IF($B41='3.MatricesCalor'!$J$22,AL41,"")</f>
        <v/>
      </c>
      <c r="AM96" s="83" t="str">
        <f>IF($B41='3.MatricesCalor'!$J$22,AM41,"")</f>
        <v/>
      </c>
      <c r="AN96" s="83" t="str">
        <f>IF($B41='3.MatricesCalor'!$J$22,AN41,"")</f>
        <v/>
      </c>
      <c r="AO96" s="84" t="str">
        <f>IF($B41='3.MatricesCalor'!$J$22,AO41,"")</f>
        <v/>
      </c>
      <c r="AP96" s="84" t="str">
        <f>IF($B41='3.MatricesCalor'!$J$22,AP41,"")</f>
        <v/>
      </c>
      <c r="AQ96" s="84" t="str">
        <f>IF($B41='3.MatricesCalor'!$J$22,AQ41,"")</f>
        <v/>
      </c>
      <c r="AR96" s="84" t="str">
        <f>IF($B41='3.MatricesCalor'!$J$22,AR41,"")</f>
        <v/>
      </c>
      <c r="AS96" s="84" t="str">
        <f>IF($B41='3.MatricesCalor'!$J$22,AS41,"")</f>
        <v/>
      </c>
      <c r="AT96" s="84" t="str">
        <f>IF($B41='3.MatricesCalor'!$J$22,AT41,"")</f>
        <v/>
      </c>
      <c r="AU96" s="84" t="str">
        <f>IF($B41='3.MatricesCalor'!$J$22,AU41,"")</f>
        <v/>
      </c>
      <c r="AV96" s="84" t="str">
        <f>IF($B41='3.MatricesCalor'!$J$22,AV41,"")</f>
        <v/>
      </c>
      <c r="AW96" s="84" t="str">
        <f>IF($B41='3.MatricesCalor'!$J$22,AW41,"")</f>
        <v/>
      </c>
      <c r="AX96" s="85" t="str">
        <f>IF($B41='3.MatricesCalor'!$J$22,AX41,"")</f>
        <v/>
      </c>
      <c r="AY96" s="85" t="str">
        <f>IF($B41='3.MatricesCalor'!$J$22,AY41,"")</f>
        <v/>
      </c>
      <c r="AZ96" s="85" t="str">
        <f>IF($B41='3.MatricesCalor'!$J$22,AZ41,"")</f>
        <v/>
      </c>
      <c r="BA96" s="85" t="str">
        <f>IF($B41='3.MatricesCalor'!$J$22,BA41,"")</f>
        <v/>
      </c>
      <c r="BB96" s="85" t="str">
        <f>IF($B41='3.MatricesCalor'!$J$22,BB41,"")</f>
        <v/>
      </c>
    </row>
    <row r="97" spans="3:54" x14ac:dyDescent="0.25">
      <c r="C97" s="80" t="str">
        <f t="shared" si="19"/>
        <v>-i</v>
      </c>
      <c r="D97" s="82" t="str">
        <f t="shared" ref="D97:AB97" si="56">IF($B42=$B$61,D42,"")</f>
        <v/>
      </c>
      <c r="E97" s="82" t="str">
        <f t="shared" si="56"/>
        <v/>
      </c>
      <c r="F97" s="82" t="str">
        <f t="shared" si="56"/>
        <v/>
      </c>
      <c r="G97" s="82" t="str">
        <f t="shared" si="56"/>
        <v/>
      </c>
      <c r="H97" s="82" t="str">
        <f t="shared" si="56"/>
        <v/>
      </c>
      <c r="I97" s="82" t="str">
        <f t="shared" si="56"/>
        <v/>
      </c>
      <c r="J97" s="82" t="str">
        <f t="shared" si="56"/>
        <v/>
      </c>
      <c r="K97" s="82" t="str">
        <f t="shared" si="56"/>
        <v/>
      </c>
      <c r="L97" s="82" t="str">
        <f t="shared" si="56"/>
        <v/>
      </c>
      <c r="M97" s="82" t="str">
        <f t="shared" si="56"/>
        <v/>
      </c>
      <c r="N97" s="82" t="str">
        <f t="shared" si="56"/>
        <v/>
      </c>
      <c r="O97" s="82" t="str">
        <f t="shared" si="56"/>
        <v/>
      </c>
      <c r="P97" s="82" t="str">
        <f t="shared" si="56"/>
        <v/>
      </c>
      <c r="Q97" s="82" t="str">
        <f t="shared" si="56"/>
        <v/>
      </c>
      <c r="R97" s="82" t="str">
        <f t="shared" si="56"/>
        <v/>
      </c>
      <c r="S97" s="82" t="str">
        <f t="shared" si="56"/>
        <v/>
      </c>
      <c r="T97" s="82" t="str">
        <f t="shared" si="56"/>
        <v/>
      </c>
      <c r="U97" s="82" t="str">
        <f t="shared" si="56"/>
        <v/>
      </c>
      <c r="V97" s="82" t="str">
        <f t="shared" si="56"/>
        <v/>
      </c>
      <c r="W97" s="82" t="str">
        <f t="shared" si="56"/>
        <v/>
      </c>
      <c r="X97" s="82" t="str">
        <f t="shared" si="56"/>
        <v/>
      </c>
      <c r="Y97" s="82" t="str">
        <f t="shared" si="56"/>
        <v/>
      </c>
      <c r="Z97" s="82" t="str">
        <f t="shared" si="56"/>
        <v/>
      </c>
      <c r="AA97" s="82" t="str">
        <f t="shared" si="56"/>
        <v/>
      </c>
      <c r="AB97" s="82" t="str">
        <f t="shared" si="56"/>
        <v/>
      </c>
      <c r="AC97" s="80" t="str">
        <f t="shared" si="21"/>
        <v>-r</v>
      </c>
      <c r="AD97" s="82" t="str">
        <f>IF($B42='3.MatricesCalor'!$J$22,AD42,"")</f>
        <v/>
      </c>
      <c r="AE97" s="82" t="str">
        <f>IF($B42='3.MatricesCalor'!$J$22,AE42,"")</f>
        <v/>
      </c>
      <c r="AF97" s="82" t="str">
        <f>IF($B42='3.MatricesCalor'!$J$22,AF42,"")</f>
        <v/>
      </c>
      <c r="AG97" s="83" t="str">
        <f>IF($B42='3.MatricesCalor'!$J$22,AG42,"")</f>
        <v/>
      </c>
      <c r="AH97" s="83" t="str">
        <f>IF($B42='3.MatricesCalor'!$J$22,AH42,"")</f>
        <v/>
      </c>
      <c r="AI97" s="83" t="str">
        <f>IF($B42='3.MatricesCalor'!$J$22,AI42,"")</f>
        <v/>
      </c>
      <c r="AJ97" s="83" t="str">
        <f>IF($B42='3.MatricesCalor'!$J$22,AJ42,"")</f>
        <v/>
      </c>
      <c r="AK97" s="83" t="str">
        <f>IF($B42='3.MatricesCalor'!$J$22,AK42,"")</f>
        <v/>
      </c>
      <c r="AL97" s="83" t="str">
        <f>IF($B42='3.MatricesCalor'!$J$22,AL42,"")</f>
        <v/>
      </c>
      <c r="AM97" s="83" t="str">
        <f>IF($B42='3.MatricesCalor'!$J$22,AM42,"")</f>
        <v/>
      </c>
      <c r="AN97" s="83" t="str">
        <f>IF($B42='3.MatricesCalor'!$J$22,AN42,"")</f>
        <v/>
      </c>
      <c r="AO97" s="84" t="str">
        <f>IF($B42='3.MatricesCalor'!$J$22,AO42,"")</f>
        <v/>
      </c>
      <c r="AP97" s="84" t="str">
        <f>IF($B42='3.MatricesCalor'!$J$22,AP42,"")</f>
        <v/>
      </c>
      <c r="AQ97" s="84" t="str">
        <f>IF($B42='3.MatricesCalor'!$J$22,AQ42,"")</f>
        <v/>
      </c>
      <c r="AR97" s="84" t="str">
        <f>IF($B42='3.MatricesCalor'!$J$22,AR42,"")</f>
        <v/>
      </c>
      <c r="AS97" s="84" t="str">
        <f>IF($B42='3.MatricesCalor'!$J$22,AS42,"")</f>
        <v/>
      </c>
      <c r="AT97" s="84" t="str">
        <f>IF($B42='3.MatricesCalor'!$J$22,AT42,"")</f>
        <v/>
      </c>
      <c r="AU97" s="84" t="str">
        <f>IF($B42='3.MatricesCalor'!$J$22,AU42,"")</f>
        <v/>
      </c>
      <c r="AV97" s="84" t="str">
        <f>IF($B42='3.MatricesCalor'!$J$22,AV42,"")</f>
        <v/>
      </c>
      <c r="AW97" s="84" t="str">
        <f>IF($B42='3.MatricesCalor'!$J$22,AW42,"")</f>
        <v/>
      </c>
      <c r="AX97" s="85" t="str">
        <f>IF($B42='3.MatricesCalor'!$J$22,AX42,"")</f>
        <v/>
      </c>
      <c r="AY97" s="85" t="str">
        <f>IF($B42='3.MatricesCalor'!$J$22,AY42,"")</f>
        <v/>
      </c>
      <c r="AZ97" s="85" t="str">
        <f>IF($B42='3.MatricesCalor'!$J$22,AZ42,"")</f>
        <v/>
      </c>
      <c r="BA97" s="85" t="str">
        <f>IF($B42='3.MatricesCalor'!$J$22,BA42,"")</f>
        <v/>
      </c>
      <c r="BB97" s="85" t="str">
        <f>IF($B42='3.MatricesCalor'!$J$22,BB42,"")</f>
        <v/>
      </c>
    </row>
    <row r="98" spans="3:54" x14ac:dyDescent="0.25">
      <c r="C98" s="80" t="str">
        <f t="shared" si="19"/>
        <v>-i</v>
      </c>
      <c r="D98" s="82" t="str">
        <f t="shared" ref="D98:AB98" si="57">IF($B43=$B$61,D43,"")</f>
        <v/>
      </c>
      <c r="E98" s="82" t="str">
        <f t="shared" si="57"/>
        <v/>
      </c>
      <c r="F98" s="82" t="str">
        <f t="shared" si="57"/>
        <v/>
      </c>
      <c r="G98" s="82" t="str">
        <f t="shared" si="57"/>
        <v/>
      </c>
      <c r="H98" s="82" t="str">
        <f t="shared" si="57"/>
        <v/>
      </c>
      <c r="I98" s="82" t="str">
        <f t="shared" si="57"/>
        <v/>
      </c>
      <c r="J98" s="82" t="str">
        <f t="shared" si="57"/>
        <v/>
      </c>
      <c r="K98" s="82" t="str">
        <f t="shared" si="57"/>
        <v/>
      </c>
      <c r="L98" s="82" t="str">
        <f t="shared" si="57"/>
        <v/>
      </c>
      <c r="M98" s="82" t="str">
        <f t="shared" si="57"/>
        <v/>
      </c>
      <c r="N98" s="82" t="str">
        <f t="shared" si="57"/>
        <v/>
      </c>
      <c r="O98" s="82" t="str">
        <f t="shared" si="57"/>
        <v/>
      </c>
      <c r="P98" s="82" t="str">
        <f t="shared" si="57"/>
        <v/>
      </c>
      <c r="Q98" s="82" t="str">
        <f t="shared" si="57"/>
        <v/>
      </c>
      <c r="R98" s="82" t="str">
        <f t="shared" si="57"/>
        <v/>
      </c>
      <c r="S98" s="82" t="str">
        <f t="shared" si="57"/>
        <v/>
      </c>
      <c r="T98" s="82" t="str">
        <f t="shared" si="57"/>
        <v/>
      </c>
      <c r="U98" s="82" t="str">
        <f t="shared" si="57"/>
        <v/>
      </c>
      <c r="V98" s="82" t="str">
        <f t="shared" si="57"/>
        <v/>
      </c>
      <c r="W98" s="82" t="str">
        <f t="shared" si="57"/>
        <v/>
      </c>
      <c r="X98" s="82" t="str">
        <f t="shared" si="57"/>
        <v/>
      </c>
      <c r="Y98" s="82" t="str">
        <f t="shared" si="57"/>
        <v/>
      </c>
      <c r="Z98" s="82" t="str">
        <f t="shared" si="57"/>
        <v/>
      </c>
      <c r="AA98" s="82" t="str">
        <f t="shared" si="57"/>
        <v/>
      </c>
      <c r="AB98" s="82" t="str">
        <f t="shared" si="57"/>
        <v/>
      </c>
      <c r="AC98" s="80" t="str">
        <f t="shared" si="21"/>
        <v>-r</v>
      </c>
      <c r="AD98" s="82" t="str">
        <f>IF($B43='3.MatricesCalor'!$J$22,AD43,"")</f>
        <v/>
      </c>
      <c r="AE98" s="82" t="str">
        <f>IF($B43='3.MatricesCalor'!$J$22,AE43,"")</f>
        <v/>
      </c>
      <c r="AF98" s="82" t="str">
        <f>IF($B43='3.MatricesCalor'!$J$22,AF43,"")</f>
        <v/>
      </c>
      <c r="AG98" s="83" t="str">
        <f>IF($B43='3.MatricesCalor'!$J$22,AG43,"")</f>
        <v/>
      </c>
      <c r="AH98" s="83" t="str">
        <f>IF($B43='3.MatricesCalor'!$J$22,AH43,"")</f>
        <v/>
      </c>
      <c r="AI98" s="83" t="str">
        <f>IF($B43='3.MatricesCalor'!$J$22,AI43,"")</f>
        <v/>
      </c>
      <c r="AJ98" s="83" t="str">
        <f>IF($B43='3.MatricesCalor'!$J$22,AJ43,"")</f>
        <v/>
      </c>
      <c r="AK98" s="83" t="str">
        <f>IF($B43='3.MatricesCalor'!$J$22,AK43,"")</f>
        <v/>
      </c>
      <c r="AL98" s="83" t="str">
        <f>IF($B43='3.MatricesCalor'!$J$22,AL43,"")</f>
        <v/>
      </c>
      <c r="AM98" s="83" t="str">
        <f>IF($B43='3.MatricesCalor'!$J$22,AM43,"")</f>
        <v/>
      </c>
      <c r="AN98" s="83" t="str">
        <f>IF($B43='3.MatricesCalor'!$J$22,AN43,"")</f>
        <v/>
      </c>
      <c r="AO98" s="84" t="str">
        <f>IF($B43='3.MatricesCalor'!$J$22,AO43,"")</f>
        <v/>
      </c>
      <c r="AP98" s="84" t="str">
        <f>IF($B43='3.MatricesCalor'!$J$22,AP43,"")</f>
        <v/>
      </c>
      <c r="AQ98" s="84" t="str">
        <f>IF($B43='3.MatricesCalor'!$J$22,AQ43,"")</f>
        <v/>
      </c>
      <c r="AR98" s="84" t="str">
        <f>IF($B43='3.MatricesCalor'!$J$22,AR43,"")</f>
        <v/>
      </c>
      <c r="AS98" s="84" t="str">
        <f>IF($B43='3.MatricesCalor'!$J$22,AS43,"")</f>
        <v/>
      </c>
      <c r="AT98" s="84" t="str">
        <f>IF($B43='3.MatricesCalor'!$J$22,AT43,"")</f>
        <v/>
      </c>
      <c r="AU98" s="84" t="str">
        <f>IF($B43='3.MatricesCalor'!$J$22,AU43,"")</f>
        <v/>
      </c>
      <c r="AV98" s="84" t="str">
        <f>IF($B43='3.MatricesCalor'!$J$22,AV43,"")</f>
        <v/>
      </c>
      <c r="AW98" s="84" t="str">
        <f>IF($B43='3.MatricesCalor'!$J$22,AW43,"")</f>
        <v/>
      </c>
      <c r="AX98" s="85" t="str">
        <f>IF($B43='3.MatricesCalor'!$J$22,AX43,"")</f>
        <v/>
      </c>
      <c r="AY98" s="85" t="str">
        <f>IF($B43='3.MatricesCalor'!$J$22,AY43,"")</f>
        <v/>
      </c>
      <c r="AZ98" s="85" t="str">
        <f>IF($B43='3.MatricesCalor'!$J$22,AZ43,"")</f>
        <v/>
      </c>
      <c r="BA98" s="85" t="str">
        <f>IF($B43='3.MatricesCalor'!$J$22,BA43,"")</f>
        <v/>
      </c>
      <c r="BB98" s="85" t="str">
        <f>IF($B43='3.MatricesCalor'!$J$22,BB43,"")</f>
        <v/>
      </c>
    </row>
    <row r="99" spans="3:54" x14ac:dyDescent="0.25">
      <c r="C99" s="80" t="str">
        <f t="shared" si="19"/>
        <v>-i</v>
      </c>
      <c r="D99" s="82" t="str">
        <f t="shared" ref="D99:AB99" si="58">IF($B44=$B$61,D44,"")</f>
        <v/>
      </c>
      <c r="E99" s="82" t="str">
        <f t="shared" si="58"/>
        <v/>
      </c>
      <c r="F99" s="82" t="str">
        <f t="shared" si="58"/>
        <v/>
      </c>
      <c r="G99" s="82" t="str">
        <f t="shared" si="58"/>
        <v/>
      </c>
      <c r="H99" s="82" t="str">
        <f t="shared" si="58"/>
        <v/>
      </c>
      <c r="I99" s="82" t="str">
        <f t="shared" si="58"/>
        <v/>
      </c>
      <c r="J99" s="82" t="str">
        <f t="shared" si="58"/>
        <v/>
      </c>
      <c r="K99" s="82" t="str">
        <f t="shared" si="58"/>
        <v/>
      </c>
      <c r="L99" s="82" t="str">
        <f t="shared" si="58"/>
        <v/>
      </c>
      <c r="M99" s="82" t="str">
        <f t="shared" si="58"/>
        <v/>
      </c>
      <c r="N99" s="82" t="str">
        <f t="shared" si="58"/>
        <v/>
      </c>
      <c r="O99" s="82" t="str">
        <f t="shared" si="58"/>
        <v/>
      </c>
      <c r="P99" s="82" t="str">
        <f t="shared" si="58"/>
        <v/>
      </c>
      <c r="Q99" s="82" t="str">
        <f t="shared" si="58"/>
        <v/>
      </c>
      <c r="R99" s="82" t="str">
        <f t="shared" si="58"/>
        <v/>
      </c>
      <c r="S99" s="82" t="str">
        <f t="shared" si="58"/>
        <v/>
      </c>
      <c r="T99" s="82" t="str">
        <f t="shared" si="58"/>
        <v/>
      </c>
      <c r="U99" s="82" t="str">
        <f t="shared" si="58"/>
        <v/>
      </c>
      <c r="V99" s="82" t="str">
        <f t="shared" si="58"/>
        <v/>
      </c>
      <c r="W99" s="82" t="str">
        <f t="shared" si="58"/>
        <v/>
      </c>
      <c r="X99" s="82" t="str">
        <f t="shared" si="58"/>
        <v/>
      </c>
      <c r="Y99" s="82" t="str">
        <f t="shared" si="58"/>
        <v/>
      </c>
      <c r="Z99" s="82" t="str">
        <f t="shared" si="58"/>
        <v/>
      </c>
      <c r="AA99" s="82" t="str">
        <f t="shared" si="58"/>
        <v/>
      </c>
      <c r="AB99" s="82" t="str">
        <f t="shared" si="58"/>
        <v/>
      </c>
      <c r="AC99" s="80" t="str">
        <f t="shared" si="21"/>
        <v>-r</v>
      </c>
      <c r="AD99" s="82" t="str">
        <f>IF($B44='3.MatricesCalor'!$J$22,AD44,"")</f>
        <v/>
      </c>
      <c r="AE99" s="82" t="str">
        <f>IF($B44='3.MatricesCalor'!$J$22,AE44,"")</f>
        <v/>
      </c>
      <c r="AF99" s="82" t="str">
        <f>IF($B44='3.MatricesCalor'!$J$22,AF44,"")</f>
        <v/>
      </c>
      <c r="AG99" s="83" t="str">
        <f>IF($B44='3.MatricesCalor'!$J$22,AG44,"")</f>
        <v/>
      </c>
      <c r="AH99" s="83" t="str">
        <f>IF($B44='3.MatricesCalor'!$J$22,AH44,"")</f>
        <v/>
      </c>
      <c r="AI99" s="83" t="str">
        <f>IF($B44='3.MatricesCalor'!$J$22,AI44,"")</f>
        <v/>
      </c>
      <c r="AJ99" s="83" t="str">
        <f>IF($B44='3.MatricesCalor'!$J$22,AJ44,"")</f>
        <v/>
      </c>
      <c r="AK99" s="83" t="str">
        <f>IF($B44='3.MatricesCalor'!$J$22,AK44,"")</f>
        <v/>
      </c>
      <c r="AL99" s="83" t="str">
        <f>IF($B44='3.MatricesCalor'!$J$22,AL44,"")</f>
        <v/>
      </c>
      <c r="AM99" s="83" t="str">
        <f>IF($B44='3.MatricesCalor'!$J$22,AM44,"")</f>
        <v/>
      </c>
      <c r="AN99" s="83" t="str">
        <f>IF($B44='3.MatricesCalor'!$J$22,AN44,"")</f>
        <v/>
      </c>
      <c r="AO99" s="84" t="str">
        <f>IF($B44='3.MatricesCalor'!$J$22,AO44,"")</f>
        <v/>
      </c>
      <c r="AP99" s="84" t="str">
        <f>IF($B44='3.MatricesCalor'!$J$22,AP44,"")</f>
        <v/>
      </c>
      <c r="AQ99" s="84" t="str">
        <f>IF($B44='3.MatricesCalor'!$J$22,AQ44,"")</f>
        <v/>
      </c>
      <c r="AR99" s="84" t="str">
        <f>IF($B44='3.MatricesCalor'!$J$22,AR44,"")</f>
        <v/>
      </c>
      <c r="AS99" s="84" t="str">
        <f>IF($B44='3.MatricesCalor'!$J$22,AS44,"")</f>
        <v/>
      </c>
      <c r="AT99" s="84" t="str">
        <f>IF($B44='3.MatricesCalor'!$J$22,AT44,"")</f>
        <v/>
      </c>
      <c r="AU99" s="84" t="str">
        <f>IF($B44='3.MatricesCalor'!$J$22,AU44,"")</f>
        <v/>
      </c>
      <c r="AV99" s="84" t="str">
        <f>IF($B44='3.MatricesCalor'!$J$22,AV44,"")</f>
        <v/>
      </c>
      <c r="AW99" s="84" t="str">
        <f>IF($B44='3.MatricesCalor'!$J$22,AW44,"")</f>
        <v/>
      </c>
      <c r="AX99" s="85" t="str">
        <f>IF($B44='3.MatricesCalor'!$J$22,AX44,"")</f>
        <v/>
      </c>
      <c r="AY99" s="85" t="str">
        <f>IF($B44='3.MatricesCalor'!$J$22,AY44,"")</f>
        <v/>
      </c>
      <c r="AZ99" s="85" t="str">
        <f>IF($B44='3.MatricesCalor'!$J$22,AZ44,"")</f>
        <v/>
      </c>
      <c r="BA99" s="85" t="str">
        <f>IF($B44='3.MatricesCalor'!$J$22,BA44,"")</f>
        <v/>
      </c>
      <c r="BB99" s="85" t="str">
        <f>IF($B44='3.MatricesCalor'!$J$22,BB44,"")</f>
        <v/>
      </c>
    </row>
    <row r="100" spans="3:54" x14ac:dyDescent="0.25">
      <c r="C100" s="80" t="str">
        <f t="shared" si="19"/>
        <v>-i</v>
      </c>
      <c r="D100" s="82" t="str">
        <f t="shared" ref="D100:AB100" si="59">IF($B45=$B$61,D45,"")</f>
        <v/>
      </c>
      <c r="E100" s="82" t="str">
        <f t="shared" si="59"/>
        <v/>
      </c>
      <c r="F100" s="82" t="str">
        <f t="shared" si="59"/>
        <v/>
      </c>
      <c r="G100" s="82" t="str">
        <f t="shared" si="59"/>
        <v/>
      </c>
      <c r="H100" s="82" t="str">
        <f t="shared" si="59"/>
        <v/>
      </c>
      <c r="I100" s="82" t="str">
        <f t="shared" si="59"/>
        <v/>
      </c>
      <c r="J100" s="82" t="str">
        <f t="shared" si="59"/>
        <v/>
      </c>
      <c r="K100" s="82" t="str">
        <f t="shared" si="59"/>
        <v/>
      </c>
      <c r="L100" s="82" t="str">
        <f t="shared" si="59"/>
        <v/>
      </c>
      <c r="M100" s="82" t="str">
        <f t="shared" si="59"/>
        <v/>
      </c>
      <c r="N100" s="82" t="str">
        <f t="shared" si="59"/>
        <v/>
      </c>
      <c r="O100" s="82" t="str">
        <f t="shared" si="59"/>
        <v/>
      </c>
      <c r="P100" s="82" t="str">
        <f t="shared" si="59"/>
        <v/>
      </c>
      <c r="Q100" s="82" t="str">
        <f t="shared" si="59"/>
        <v/>
      </c>
      <c r="R100" s="82" t="str">
        <f t="shared" si="59"/>
        <v/>
      </c>
      <c r="S100" s="82" t="str">
        <f t="shared" si="59"/>
        <v/>
      </c>
      <c r="T100" s="82" t="str">
        <f t="shared" si="59"/>
        <v/>
      </c>
      <c r="U100" s="82" t="str">
        <f t="shared" si="59"/>
        <v/>
      </c>
      <c r="V100" s="82" t="str">
        <f t="shared" si="59"/>
        <v/>
      </c>
      <c r="W100" s="82" t="str">
        <f t="shared" si="59"/>
        <v/>
      </c>
      <c r="X100" s="82" t="str">
        <f t="shared" si="59"/>
        <v/>
      </c>
      <c r="Y100" s="82" t="str">
        <f t="shared" si="59"/>
        <v/>
      </c>
      <c r="Z100" s="82" t="str">
        <f t="shared" si="59"/>
        <v/>
      </c>
      <c r="AA100" s="82" t="str">
        <f t="shared" si="59"/>
        <v/>
      </c>
      <c r="AB100" s="82" t="str">
        <f t="shared" si="59"/>
        <v/>
      </c>
      <c r="AC100" s="80" t="str">
        <f t="shared" si="21"/>
        <v>-r</v>
      </c>
      <c r="AD100" s="82" t="str">
        <f>IF($B45='3.MatricesCalor'!$J$22,AD45,"")</f>
        <v/>
      </c>
      <c r="AE100" s="82" t="str">
        <f>IF($B45='3.MatricesCalor'!$J$22,AE45,"")</f>
        <v/>
      </c>
      <c r="AF100" s="82" t="str">
        <f>IF($B45='3.MatricesCalor'!$J$22,AF45,"")</f>
        <v/>
      </c>
      <c r="AG100" s="83" t="str">
        <f>IF($B45='3.MatricesCalor'!$J$22,AG45,"")</f>
        <v/>
      </c>
      <c r="AH100" s="83" t="str">
        <f>IF($B45='3.MatricesCalor'!$J$22,AH45,"")</f>
        <v/>
      </c>
      <c r="AI100" s="83" t="str">
        <f>IF($B45='3.MatricesCalor'!$J$22,AI45,"")</f>
        <v/>
      </c>
      <c r="AJ100" s="83" t="str">
        <f>IF($B45='3.MatricesCalor'!$J$22,AJ45,"")</f>
        <v/>
      </c>
      <c r="AK100" s="83" t="str">
        <f>IF($B45='3.MatricesCalor'!$J$22,AK45,"")</f>
        <v/>
      </c>
      <c r="AL100" s="83" t="str">
        <f>IF($B45='3.MatricesCalor'!$J$22,AL45,"")</f>
        <v/>
      </c>
      <c r="AM100" s="83" t="str">
        <f>IF($B45='3.MatricesCalor'!$J$22,AM45,"")</f>
        <v/>
      </c>
      <c r="AN100" s="83" t="str">
        <f>IF($B45='3.MatricesCalor'!$J$22,AN45,"")</f>
        <v/>
      </c>
      <c r="AO100" s="84" t="str">
        <f>IF($B45='3.MatricesCalor'!$J$22,AO45,"")</f>
        <v/>
      </c>
      <c r="AP100" s="84" t="str">
        <f>IF($B45='3.MatricesCalor'!$J$22,AP45,"")</f>
        <v/>
      </c>
      <c r="AQ100" s="84" t="str">
        <f>IF($B45='3.MatricesCalor'!$J$22,AQ45,"")</f>
        <v/>
      </c>
      <c r="AR100" s="84" t="str">
        <f>IF($B45='3.MatricesCalor'!$J$22,AR45,"")</f>
        <v/>
      </c>
      <c r="AS100" s="84" t="str">
        <f>IF($B45='3.MatricesCalor'!$J$22,AS45,"")</f>
        <v/>
      </c>
      <c r="AT100" s="84" t="str">
        <f>IF($B45='3.MatricesCalor'!$J$22,AT45,"")</f>
        <v/>
      </c>
      <c r="AU100" s="84" t="str">
        <f>IF($B45='3.MatricesCalor'!$J$22,AU45,"")</f>
        <v/>
      </c>
      <c r="AV100" s="84" t="str">
        <f>IF($B45='3.MatricesCalor'!$J$22,AV45,"")</f>
        <v/>
      </c>
      <c r="AW100" s="84" t="str">
        <f>IF($B45='3.MatricesCalor'!$J$22,AW45,"")</f>
        <v/>
      </c>
      <c r="AX100" s="85" t="str">
        <f>IF($B45='3.MatricesCalor'!$J$22,AX45,"")</f>
        <v/>
      </c>
      <c r="AY100" s="85" t="str">
        <f>IF($B45='3.MatricesCalor'!$J$22,AY45,"")</f>
        <v/>
      </c>
      <c r="AZ100" s="85" t="str">
        <f>IF($B45='3.MatricesCalor'!$J$22,AZ45,"")</f>
        <v/>
      </c>
      <c r="BA100" s="85" t="str">
        <f>IF($B45='3.MatricesCalor'!$J$22,BA45,"")</f>
        <v/>
      </c>
      <c r="BB100" s="85" t="str">
        <f>IF($B45='3.MatricesCalor'!$J$22,BB45,"")</f>
        <v/>
      </c>
    </row>
    <row r="101" spans="3:54" x14ac:dyDescent="0.25">
      <c r="C101" s="80" t="str">
        <f t="shared" si="19"/>
        <v>-i</v>
      </c>
      <c r="D101" s="82" t="str">
        <f t="shared" ref="D101:AB101" si="60">IF($B46=$B$61,D46,"")</f>
        <v/>
      </c>
      <c r="E101" s="82" t="str">
        <f t="shared" si="60"/>
        <v/>
      </c>
      <c r="F101" s="82" t="str">
        <f t="shared" si="60"/>
        <v/>
      </c>
      <c r="G101" s="82" t="str">
        <f t="shared" si="60"/>
        <v/>
      </c>
      <c r="H101" s="82" t="str">
        <f t="shared" si="60"/>
        <v/>
      </c>
      <c r="I101" s="82" t="str">
        <f t="shared" si="60"/>
        <v/>
      </c>
      <c r="J101" s="82" t="str">
        <f t="shared" si="60"/>
        <v/>
      </c>
      <c r="K101" s="82" t="str">
        <f t="shared" si="60"/>
        <v/>
      </c>
      <c r="L101" s="82" t="str">
        <f t="shared" si="60"/>
        <v/>
      </c>
      <c r="M101" s="82" t="str">
        <f t="shared" si="60"/>
        <v/>
      </c>
      <c r="N101" s="82" t="str">
        <f t="shared" si="60"/>
        <v/>
      </c>
      <c r="O101" s="82" t="str">
        <f t="shared" si="60"/>
        <v/>
      </c>
      <c r="P101" s="82" t="str">
        <f t="shared" si="60"/>
        <v/>
      </c>
      <c r="Q101" s="82" t="str">
        <f t="shared" si="60"/>
        <v/>
      </c>
      <c r="R101" s="82" t="str">
        <f t="shared" si="60"/>
        <v/>
      </c>
      <c r="S101" s="82" t="str">
        <f t="shared" si="60"/>
        <v/>
      </c>
      <c r="T101" s="82" t="str">
        <f t="shared" si="60"/>
        <v/>
      </c>
      <c r="U101" s="82" t="str">
        <f t="shared" si="60"/>
        <v/>
      </c>
      <c r="V101" s="82" t="str">
        <f t="shared" si="60"/>
        <v/>
      </c>
      <c r="W101" s="82" t="str">
        <f t="shared" si="60"/>
        <v/>
      </c>
      <c r="X101" s="82" t="str">
        <f t="shared" si="60"/>
        <v/>
      </c>
      <c r="Y101" s="82" t="str">
        <f t="shared" si="60"/>
        <v/>
      </c>
      <c r="Z101" s="82" t="str">
        <f t="shared" si="60"/>
        <v/>
      </c>
      <c r="AA101" s="82" t="str">
        <f t="shared" si="60"/>
        <v/>
      </c>
      <c r="AB101" s="82" t="str">
        <f t="shared" si="60"/>
        <v/>
      </c>
      <c r="AC101" s="80" t="str">
        <f t="shared" si="21"/>
        <v>-r</v>
      </c>
      <c r="AD101" s="82" t="str">
        <f>IF($B46='3.MatricesCalor'!$J$22,AD46,"")</f>
        <v/>
      </c>
      <c r="AE101" s="82" t="str">
        <f>IF($B46='3.MatricesCalor'!$J$22,AE46,"")</f>
        <v/>
      </c>
      <c r="AF101" s="82" t="str">
        <f>IF($B46='3.MatricesCalor'!$J$22,AF46,"")</f>
        <v/>
      </c>
      <c r="AG101" s="83" t="str">
        <f>IF($B46='3.MatricesCalor'!$J$22,AG46,"")</f>
        <v/>
      </c>
      <c r="AH101" s="83" t="str">
        <f>IF($B46='3.MatricesCalor'!$J$22,AH46,"")</f>
        <v/>
      </c>
      <c r="AI101" s="83" t="str">
        <f>IF($B46='3.MatricesCalor'!$J$22,AI46,"")</f>
        <v/>
      </c>
      <c r="AJ101" s="83" t="str">
        <f>IF($B46='3.MatricesCalor'!$J$22,AJ46,"")</f>
        <v/>
      </c>
      <c r="AK101" s="83" t="str">
        <f>IF($B46='3.MatricesCalor'!$J$22,AK46,"")</f>
        <v/>
      </c>
      <c r="AL101" s="83" t="str">
        <f>IF($B46='3.MatricesCalor'!$J$22,AL46,"")</f>
        <v/>
      </c>
      <c r="AM101" s="83" t="str">
        <f>IF($B46='3.MatricesCalor'!$J$22,AM46,"")</f>
        <v/>
      </c>
      <c r="AN101" s="83" t="str">
        <f>IF($B46='3.MatricesCalor'!$J$22,AN46,"")</f>
        <v/>
      </c>
      <c r="AO101" s="84" t="str">
        <f>IF($B46='3.MatricesCalor'!$J$22,AO46,"")</f>
        <v/>
      </c>
      <c r="AP101" s="84" t="str">
        <f>IF($B46='3.MatricesCalor'!$J$22,AP46,"")</f>
        <v/>
      </c>
      <c r="AQ101" s="84" t="str">
        <f>IF($B46='3.MatricesCalor'!$J$22,AQ46,"")</f>
        <v/>
      </c>
      <c r="AR101" s="84" t="str">
        <f>IF($B46='3.MatricesCalor'!$J$22,AR46,"")</f>
        <v/>
      </c>
      <c r="AS101" s="84" t="str">
        <f>IF($B46='3.MatricesCalor'!$J$22,AS46,"")</f>
        <v/>
      </c>
      <c r="AT101" s="84" t="str">
        <f>IF($B46='3.MatricesCalor'!$J$22,AT46,"")</f>
        <v/>
      </c>
      <c r="AU101" s="84" t="str">
        <f>IF($B46='3.MatricesCalor'!$J$22,AU46,"")</f>
        <v/>
      </c>
      <c r="AV101" s="84" t="str">
        <f>IF($B46='3.MatricesCalor'!$J$22,AV46,"")</f>
        <v/>
      </c>
      <c r="AW101" s="84" t="str">
        <f>IF($B46='3.MatricesCalor'!$J$22,AW46,"")</f>
        <v/>
      </c>
      <c r="AX101" s="85" t="str">
        <f>IF($B46='3.MatricesCalor'!$J$22,AX46,"")</f>
        <v/>
      </c>
      <c r="AY101" s="85" t="str">
        <f>IF($B46='3.MatricesCalor'!$J$22,AY46,"")</f>
        <v/>
      </c>
      <c r="AZ101" s="85" t="str">
        <f>IF($B46='3.MatricesCalor'!$J$22,AZ46,"")</f>
        <v/>
      </c>
      <c r="BA101" s="85" t="str">
        <f>IF($B46='3.MatricesCalor'!$J$22,BA46,"")</f>
        <v/>
      </c>
      <c r="BB101" s="85" t="str">
        <f>IF($B46='3.MatricesCalor'!$J$22,BB46,"")</f>
        <v/>
      </c>
    </row>
    <row r="102" spans="3:54" x14ac:dyDescent="0.25">
      <c r="C102" s="80" t="str">
        <f t="shared" si="19"/>
        <v>-i</v>
      </c>
      <c r="D102" s="82" t="str">
        <f t="shared" ref="D102:AB102" si="61">IF($B47=$B$61,D47,"")</f>
        <v/>
      </c>
      <c r="E102" s="82" t="str">
        <f t="shared" si="61"/>
        <v/>
      </c>
      <c r="F102" s="82" t="str">
        <f t="shared" si="61"/>
        <v/>
      </c>
      <c r="G102" s="82" t="str">
        <f t="shared" si="61"/>
        <v/>
      </c>
      <c r="H102" s="82" t="str">
        <f t="shared" si="61"/>
        <v/>
      </c>
      <c r="I102" s="82" t="str">
        <f t="shared" si="61"/>
        <v/>
      </c>
      <c r="J102" s="82" t="str">
        <f t="shared" si="61"/>
        <v/>
      </c>
      <c r="K102" s="82" t="str">
        <f t="shared" si="61"/>
        <v/>
      </c>
      <c r="L102" s="82" t="str">
        <f t="shared" si="61"/>
        <v/>
      </c>
      <c r="M102" s="82" t="str">
        <f t="shared" si="61"/>
        <v/>
      </c>
      <c r="N102" s="82" t="str">
        <f t="shared" si="61"/>
        <v/>
      </c>
      <c r="O102" s="82" t="str">
        <f t="shared" si="61"/>
        <v/>
      </c>
      <c r="P102" s="82" t="str">
        <f t="shared" si="61"/>
        <v/>
      </c>
      <c r="Q102" s="82" t="str">
        <f t="shared" si="61"/>
        <v/>
      </c>
      <c r="R102" s="82" t="str">
        <f t="shared" si="61"/>
        <v/>
      </c>
      <c r="S102" s="82" t="str">
        <f t="shared" si="61"/>
        <v/>
      </c>
      <c r="T102" s="82" t="str">
        <f t="shared" si="61"/>
        <v/>
      </c>
      <c r="U102" s="82" t="str">
        <f t="shared" si="61"/>
        <v/>
      </c>
      <c r="V102" s="82" t="str">
        <f t="shared" si="61"/>
        <v/>
      </c>
      <c r="W102" s="82" t="str">
        <f t="shared" si="61"/>
        <v/>
      </c>
      <c r="X102" s="82" t="str">
        <f t="shared" si="61"/>
        <v/>
      </c>
      <c r="Y102" s="82" t="str">
        <f t="shared" si="61"/>
        <v/>
      </c>
      <c r="Z102" s="82" t="str">
        <f t="shared" si="61"/>
        <v/>
      </c>
      <c r="AA102" s="82" t="str">
        <f t="shared" si="61"/>
        <v/>
      </c>
      <c r="AB102" s="82" t="str">
        <f t="shared" si="61"/>
        <v/>
      </c>
      <c r="AC102" s="80" t="str">
        <f t="shared" si="21"/>
        <v>-r</v>
      </c>
      <c r="AD102" s="82" t="str">
        <f>IF($B47='3.MatricesCalor'!$J$22,AD47,"")</f>
        <v/>
      </c>
      <c r="AE102" s="82" t="str">
        <f>IF($B47='3.MatricesCalor'!$J$22,AE47,"")</f>
        <v/>
      </c>
      <c r="AF102" s="82" t="str">
        <f>IF($B47='3.MatricesCalor'!$J$22,AF47,"")</f>
        <v/>
      </c>
      <c r="AG102" s="83" t="str">
        <f>IF($B47='3.MatricesCalor'!$J$22,AG47,"")</f>
        <v/>
      </c>
      <c r="AH102" s="83" t="str">
        <f>IF($B47='3.MatricesCalor'!$J$22,AH47,"")</f>
        <v/>
      </c>
      <c r="AI102" s="83" t="str">
        <f>IF($B47='3.MatricesCalor'!$J$22,AI47,"")</f>
        <v/>
      </c>
      <c r="AJ102" s="83" t="str">
        <f>IF($B47='3.MatricesCalor'!$J$22,AJ47,"")</f>
        <v/>
      </c>
      <c r="AK102" s="83" t="str">
        <f>IF($B47='3.MatricesCalor'!$J$22,AK47,"")</f>
        <v/>
      </c>
      <c r="AL102" s="83" t="str">
        <f>IF($B47='3.MatricesCalor'!$J$22,AL47,"")</f>
        <v/>
      </c>
      <c r="AM102" s="83" t="str">
        <f>IF($B47='3.MatricesCalor'!$J$22,AM47,"")</f>
        <v/>
      </c>
      <c r="AN102" s="83" t="str">
        <f>IF($B47='3.MatricesCalor'!$J$22,AN47,"")</f>
        <v/>
      </c>
      <c r="AO102" s="84" t="str">
        <f>IF($B47='3.MatricesCalor'!$J$22,AO47,"")</f>
        <v/>
      </c>
      <c r="AP102" s="84" t="str">
        <f>IF($B47='3.MatricesCalor'!$J$22,AP47,"")</f>
        <v/>
      </c>
      <c r="AQ102" s="84" t="str">
        <f>IF($B47='3.MatricesCalor'!$J$22,AQ47,"")</f>
        <v/>
      </c>
      <c r="AR102" s="84" t="str">
        <f>IF($B47='3.MatricesCalor'!$J$22,AR47,"")</f>
        <v/>
      </c>
      <c r="AS102" s="84" t="str">
        <f>IF($B47='3.MatricesCalor'!$J$22,AS47,"")</f>
        <v/>
      </c>
      <c r="AT102" s="84" t="str">
        <f>IF($B47='3.MatricesCalor'!$J$22,AT47,"")</f>
        <v/>
      </c>
      <c r="AU102" s="84" t="str">
        <f>IF($B47='3.MatricesCalor'!$J$22,AU47,"")</f>
        <v/>
      </c>
      <c r="AV102" s="84" t="str">
        <f>IF($B47='3.MatricesCalor'!$J$22,AV47,"")</f>
        <v/>
      </c>
      <c r="AW102" s="84" t="str">
        <f>IF($B47='3.MatricesCalor'!$J$22,AW47,"")</f>
        <v/>
      </c>
      <c r="AX102" s="85" t="str">
        <f>IF($B47='3.MatricesCalor'!$J$22,AX47,"")</f>
        <v/>
      </c>
      <c r="AY102" s="85" t="str">
        <f>IF($B47='3.MatricesCalor'!$J$22,AY47,"")</f>
        <v/>
      </c>
      <c r="AZ102" s="85" t="str">
        <f>IF($B47='3.MatricesCalor'!$J$22,AZ47,"")</f>
        <v/>
      </c>
      <c r="BA102" s="85" t="str">
        <f>IF($B47='3.MatricesCalor'!$J$22,BA47,"")</f>
        <v/>
      </c>
      <c r="BB102" s="85" t="str">
        <f>IF($B47='3.MatricesCalor'!$J$22,BB47,"")</f>
        <v/>
      </c>
    </row>
    <row r="103" spans="3:54" x14ac:dyDescent="0.25">
      <c r="C103" s="80" t="str">
        <f t="shared" si="19"/>
        <v>-i</v>
      </c>
      <c r="D103" s="82" t="str">
        <f t="shared" ref="D103:AB103" si="62">IF($B48=$B$61,D48,"")</f>
        <v/>
      </c>
      <c r="E103" s="82" t="str">
        <f t="shared" si="62"/>
        <v/>
      </c>
      <c r="F103" s="82" t="str">
        <f t="shared" si="62"/>
        <v/>
      </c>
      <c r="G103" s="82" t="str">
        <f t="shared" si="62"/>
        <v/>
      </c>
      <c r="H103" s="82" t="str">
        <f t="shared" si="62"/>
        <v/>
      </c>
      <c r="I103" s="82" t="str">
        <f t="shared" si="62"/>
        <v/>
      </c>
      <c r="J103" s="82" t="str">
        <f t="shared" si="62"/>
        <v/>
      </c>
      <c r="K103" s="82" t="str">
        <f t="shared" si="62"/>
        <v/>
      </c>
      <c r="L103" s="82" t="str">
        <f t="shared" si="62"/>
        <v/>
      </c>
      <c r="M103" s="82" t="str">
        <f t="shared" si="62"/>
        <v/>
      </c>
      <c r="N103" s="82" t="str">
        <f t="shared" si="62"/>
        <v/>
      </c>
      <c r="O103" s="82" t="str">
        <f t="shared" si="62"/>
        <v/>
      </c>
      <c r="P103" s="82" t="str">
        <f t="shared" si="62"/>
        <v/>
      </c>
      <c r="Q103" s="82" t="str">
        <f t="shared" si="62"/>
        <v/>
      </c>
      <c r="R103" s="82" t="str">
        <f t="shared" si="62"/>
        <v/>
      </c>
      <c r="S103" s="82" t="str">
        <f t="shared" si="62"/>
        <v/>
      </c>
      <c r="T103" s="82" t="str">
        <f t="shared" si="62"/>
        <v/>
      </c>
      <c r="U103" s="82" t="str">
        <f t="shared" si="62"/>
        <v/>
      </c>
      <c r="V103" s="82" t="str">
        <f t="shared" si="62"/>
        <v/>
      </c>
      <c r="W103" s="82" t="str">
        <f t="shared" si="62"/>
        <v/>
      </c>
      <c r="X103" s="82" t="str">
        <f t="shared" si="62"/>
        <v/>
      </c>
      <c r="Y103" s="82" t="str">
        <f t="shared" si="62"/>
        <v/>
      </c>
      <c r="Z103" s="82" t="str">
        <f t="shared" si="62"/>
        <v/>
      </c>
      <c r="AA103" s="82" t="str">
        <f t="shared" si="62"/>
        <v/>
      </c>
      <c r="AB103" s="82" t="str">
        <f t="shared" si="62"/>
        <v/>
      </c>
      <c r="AC103" s="80" t="str">
        <f t="shared" si="21"/>
        <v>-r</v>
      </c>
      <c r="AD103" s="82" t="str">
        <f>IF($B48='3.MatricesCalor'!$J$22,AD48,"")</f>
        <v/>
      </c>
      <c r="AE103" s="82" t="str">
        <f>IF($B48='3.MatricesCalor'!$J$22,AE48,"")</f>
        <v/>
      </c>
      <c r="AF103" s="82" t="str">
        <f>IF($B48='3.MatricesCalor'!$J$22,AF48,"")</f>
        <v/>
      </c>
      <c r="AG103" s="83" t="str">
        <f>IF($B48='3.MatricesCalor'!$J$22,AG48,"")</f>
        <v/>
      </c>
      <c r="AH103" s="83" t="str">
        <f>IF($B48='3.MatricesCalor'!$J$22,AH48,"")</f>
        <v/>
      </c>
      <c r="AI103" s="83" t="str">
        <f>IF($B48='3.MatricesCalor'!$J$22,AI48,"")</f>
        <v/>
      </c>
      <c r="AJ103" s="83" t="str">
        <f>IF($B48='3.MatricesCalor'!$J$22,AJ48,"")</f>
        <v/>
      </c>
      <c r="AK103" s="83" t="str">
        <f>IF($B48='3.MatricesCalor'!$J$22,AK48,"")</f>
        <v/>
      </c>
      <c r="AL103" s="83" t="str">
        <f>IF($B48='3.MatricesCalor'!$J$22,AL48,"")</f>
        <v/>
      </c>
      <c r="AM103" s="83" t="str">
        <f>IF($B48='3.MatricesCalor'!$J$22,AM48,"")</f>
        <v/>
      </c>
      <c r="AN103" s="83" t="str">
        <f>IF($B48='3.MatricesCalor'!$J$22,AN48,"")</f>
        <v/>
      </c>
      <c r="AO103" s="84" t="str">
        <f>IF($B48='3.MatricesCalor'!$J$22,AO48,"")</f>
        <v/>
      </c>
      <c r="AP103" s="84" t="str">
        <f>IF($B48='3.MatricesCalor'!$J$22,AP48,"")</f>
        <v/>
      </c>
      <c r="AQ103" s="84" t="str">
        <f>IF($B48='3.MatricesCalor'!$J$22,AQ48,"")</f>
        <v/>
      </c>
      <c r="AR103" s="84" t="str">
        <f>IF($B48='3.MatricesCalor'!$J$22,AR48,"")</f>
        <v/>
      </c>
      <c r="AS103" s="84" t="str">
        <f>IF($B48='3.MatricesCalor'!$J$22,AS48,"")</f>
        <v/>
      </c>
      <c r="AT103" s="84" t="str">
        <f>IF($B48='3.MatricesCalor'!$J$22,AT48,"")</f>
        <v/>
      </c>
      <c r="AU103" s="84" t="str">
        <f>IF($B48='3.MatricesCalor'!$J$22,AU48,"")</f>
        <v/>
      </c>
      <c r="AV103" s="84" t="str">
        <f>IF($B48='3.MatricesCalor'!$J$22,AV48,"")</f>
        <v/>
      </c>
      <c r="AW103" s="84" t="str">
        <f>IF($B48='3.MatricesCalor'!$J$22,AW48,"")</f>
        <v/>
      </c>
      <c r="AX103" s="85" t="str">
        <f>IF($B48='3.MatricesCalor'!$J$22,AX48,"")</f>
        <v/>
      </c>
      <c r="AY103" s="85" t="str">
        <f>IF($B48='3.MatricesCalor'!$J$22,AY48,"")</f>
        <v/>
      </c>
      <c r="AZ103" s="85" t="str">
        <f>IF($B48='3.MatricesCalor'!$J$22,AZ48,"")</f>
        <v/>
      </c>
      <c r="BA103" s="85" t="str">
        <f>IF($B48='3.MatricesCalor'!$J$22,BA48,"")</f>
        <v/>
      </c>
      <c r="BB103" s="85" t="str">
        <f>IF($B48='3.MatricesCalor'!$J$22,BB48,"")</f>
        <v/>
      </c>
    </row>
    <row r="104" spans="3:54" x14ac:dyDescent="0.25">
      <c r="C104" s="80" t="str">
        <f t="shared" si="19"/>
        <v>-i</v>
      </c>
      <c r="D104" s="82" t="str">
        <f t="shared" ref="D104:AB104" si="63">IF($B49=$B$61,D49,"")</f>
        <v/>
      </c>
      <c r="E104" s="82" t="str">
        <f t="shared" si="63"/>
        <v/>
      </c>
      <c r="F104" s="82" t="str">
        <f t="shared" si="63"/>
        <v/>
      </c>
      <c r="G104" s="82" t="str">
        <f t="shared" si="63"/>
        <v/>
      </c>
      <c r="H104" s="82" t="str">
        <f t="shared" si="63"/>
        <v/>
      </c>
      <c r="I104" s="82" t="str">
        <f t="shared" si="63"/>
        <v/>
      </c>
      <c r="J104" s="82" t="str">
        <f t="shared" si="63"/>
        <v/>
      </c>
      <c r="K104" s="82" t="str">
        <f t="shared" si="63"/>
        <v/>
      </c>
      <c r="L104" s="82" t="str">
        <f t="shared" si="63"/>
        <v/>
      </c>
      <c r="M104" s="82" t="str">
        <f t="shared" si="63"/>
        <v/>
      </c>
      <c r="N104" s="82" t="str">
        <f t="shared" si="63"/>
        <v/>
      </c>
      <c r="O104" s="82" t="str">
        <f t="shared" si="63"/>
        <v/>
      </c>
      <c r="P104" s="82" t="str">
        <f t="shared" si="63"/>
        <v/>
      </c>
      <c r="Q104" s="82" t="str">
        <f t="shared" si="63"/>
        <v/>
      </c>
      <c r="R104" s="82" t="str">
        <f t="shared" si="63"/>
        <v/>
      </c>
      <c r="S104" s="82" t="str">
        <f t="shared" si="63"/>
        <v/>
      </c>
      <c r="T104" s="82" t="str">
        <f t="shared" si="63"/>
        <v/>
      </c>
      <c r="U104" s="82" t="str">
        <f t="shared" si="63"/>
        <v/>
      </c>
      <c r="V104" s="82" t="str">
        <f t="shared" si="63"/>
        <v/>
      </c>
      <c r="W104" s="82" t="str">
        <f t="shared" si="63"/>
        <v/>
      </c>
      <c r="X104" s="82" t="str">
        <f t="shared" si="63"/>
        <v/>
      </c>
      <c r="Y104" s="82" t="str">
        <f t="shared" si="63"/>
        <v/>
      </c>
      <c r="Z104" s="82" t="str">
        <f t="shared" si="63"/>
        <v/>
      </c>
      <c r="AA104" s="82" t="str">
        <f t="shared" si="63"/>
        <v/>
      </c>
      <c r="AB104" s="82" t="str">
        <f t="shared" si="63"/>
        <v/>
      </c>
      <c r="AC104" s="80" t="str">
        <f t="shared" si="21"/>
        <v>-r</v>
      </c>
      <c r="AD104" s="82" t="str">
        <f>IF($B49='3.MatricesCalor'!$J$22,AD49,"")</f>
        <v/>
      </c>
      <c r="AE104" s="82" t="str">
        <f>IF($B49='3.MatricesCalor'!$J$22,AE49,"")</f>
        <v/>
      </c>
      <c r="AF104" s="82" t="str">
        <f>IF($B49='3.MatricesCalor'!$J$22,AF49,"")</f>
        <v/>
      </c>
      <c r="AG104" s="83" t="str">
        <f>IF($B49='3.MatricesCalor'!$J$22,AG49,"")</f>
        <v/>
      </c>
      <c r="AH104" s="83" t="str">
        <f>IF($B49='3.MatricesCalor'!$J$22,AH49,"")</f>
        <v/>
      </c>
      <c r="AI104" s="83" t="str">
        <f>IF($B49='3.MatricesCalor'!$J$22,AI49,"")</f>
        <v/>
      </c>
      <c r="AJ104" s="83" t="str">
        <f>IF($B49='3.MatricesCalor'!$J$22,AJ49,"")</f>
        <v/>
      </c>
      <c r="AK104" s="83" t="str">
        <f>IF($B49='3.MatricesCalor'!$J$22,AK49,"")</f>
        <v/>
      </c>
      <c r="AL104" s="83" t="str">
        <f>IF($B49='3.MatricesCalor'!$J$22,AL49,"")</f>
        <v/>
      </c>
      <c r="AM104" s="83" t="str">
        <f>IF($B49='3.MatricesCalor'!$J$22,AM49,"")</f>
        <v/>
      </c>
      <c r="AN104" s="83" t="str">
        <f>IF($B49='3.MatricesCalor'!$J$22,AN49,"")</f>
        <v/>
      </c>
      <c r="AO104" s="84" t="str">
        <f>IF($B49='3.MatricesCalor'!$J$22,AO49,"")</f>
        <v/>
      </c>
      <c r="AP104" s="84" t="str">
        <f>IF($B49='3.MatricesCalor'!$J$22,AP49,"")</f>
        <v/>
      </c>
      <c r="AQ104" s="84" t="str">
        <f>IF($B49='3.MatricesCalor'!$J$22,AQ49,"")</f>
        <v/>
      </c>
      <c r="AR104" s="84" t="str">
        <f>IF($B49='3.MatricesCalor'!$J$22,AR49,"")</f>
        <v/>
      </c>
      <c r="AS104" s="84" t="str">
        <f>IF($B49='3.MatricesCalor'!$J$22,AS49,"")</f>
        <v/>
      </c>
      <c r="AT104" s="84" t="str">
        <f>IF($B49='3.MatricesCalor'!$J$22,AT49,"")</f>
        <v/>
      </c>
      <c r="AU104" s="84" t="str">
        <f>IF($B49='3.MatricesCalor'!$J$22,AU49,"")</f>
        <v/>
      </c>
      <c r="AV104" s="84" t="str">
        <f>IF($B49='3.MatricesCalor'!$J$22,AV49,"")</f>
        <v/>
      </c>
      <c r="AW104" s="84" t="str">
        <f>IF($B49='3.MatricesCalor'!$J$22,AW49,"")</f>
        <v/>
      </c>
      <c r="AX104" s="85" t="str">
        <f>IF($B49='3.MatricesCalor'!$J$22,AX49,"")</f>
        <v/>
      </c>
      <c r="AY104" s="85" t="str">
        <f>IF($B49='3.MatricesCalor'!$J$22,AY49,"")</f>
        <v/>
      </c>
      <c r="AZ104" s="85" t="str">
        <f>IF($B49='3.MatricesCalor'!$J$22,AZ49,"")</f>
        <v/>
      </c>
      <c r="BA104" s="85" t="str">
        <f>IF($B49='3.MatricesCalor'!$J$22,BA49,"")</f>
        <v/>
      </c>
      <c r="BB104" s="85" t="str">
        <f>IF($B49='3.MatricesCalor'!$J$22,BB49,"")</f>
        <v/>
      </c>
    </row>
    <row r="105" spans="3:54" x14ac:dyDescent="0.25">
      <c r="C105" s="80" t="str">
        <f t="shared" si="19"/>
        <v>-i</v>
      </c>
      <c r="D105" s="82" t="str">
        <f t="shared" ref="D105:AB105" si="64">IF($B50=$B$61,D50,"")</f>
        <v/>
      </c>
      <c r="E105" s="82" t="str">
        <f t="shared" si="64"/>
        <v/>
      </c>
      <c r="F105" s="82" t="str">
        <f t="shared" si="64"/>
        <v/>
      </c>
      <c r="G105" s="82" t="str">
        <f t="shared" si="64"/>
        <v/>
      </c>
      <c r="H105" s="82" t="str">
        <f t="shared" si="64"/>
        <v/>
      </c>
      <c r="I105" s="82" t="str">
        <f t="shared" si="64"/>
        <v/>
      </c>
      <c r="J105" s="82" t="str">
        <f t="shared" si="64"/>
        <v/>
      </c>
      <c r="K105" s="82" t="str">
        <f t="shared" si="64"/>
        <v/>
      </c>
      <c r="L105" s="82" t="str">
        <f t="shared" si="64"/>
        <v/>
      </c>
      <c r="M105" s="82" t="str">
        <f t="shared" si="64"/>
        <v/>
      </c>
      <c r="N105" s="82" t="str">
        <f t="shared" si="64"/>
        <v/>
      </c>
      <c r="O105" s="82" t="str">
        <f t="shared" si="64"/>
        <v/>
      </c>
      <c r="P105" s="82" t="str">
        <f t="shared" si="64"/>
        <v/>
      </c>
      <c r="Q105" s="82" t="str">
        <f t="shared" si="64"/>
        <v/>
      </c>
      <c r="R105" s="82" t="str">
        <f t="shared" si="64"/>
        <v/>
      </c>
      <c r="S105" s="82" t="str">
        <f t="shared" si="64"/>
        <v/>
      </c>
      <c r="T105" s="82" t="str">
        <f t="shared" si="64"/>
        <v/>
      </c>
      <c r="U105" s="82" t="str">
        <f t="shared" si="64"/>
        <v/>
      </c>
      <c r="V105" s="82" t="str">
        <f t="shared" si="64"/>
        <v/>
      </c>
      <c r="W105" s="82" t="str">
        <f t="shared" si="64"/>
        <v/>
      </c>
      <c r="X105" s="82" t="str">
        <f t="shared" si="64"/>
        <v/>
      </c>
      <c r="Y105" s="82" t="str">
        <f t="shared" si="64"/>
        <v/>
      </c>
      <c r="Z105" s="82" t="str">
        <f t="shared" si="64"/>
        <v/>
      </c>
      <c r="AA105" s="82" t="str">
        <f t="shared" si="64"/>
        <v/>
      </c>
      <c r="AB105" s="82" t="str">
        <f t="shared" si="64"/>
        <v/>
      </c>
      <c r="AC105" s="80" t="str">
        <f t="shared" si="21"/>
        <v>-r</v>
      </c>
      <c r="AD105" s="82" t="str">
        <f>IF($B50='3.MatricesCalor'!$J$22,AD50,"")</f>
        <v/>
      </c>
      <c r="AE105" s="82" t="str">
        <f>IF($B50='3.MatricesCalor'!$J$22,AE50,"")</f>
        <v/>
      </c>
      <c r="AF105" s="82" t="str">
        <f>IF($B50='3.MatricesCalor'!$J$22,AF50,"")</f>
        <v/>
      </c>
      <c r="AG105" s="83" t="str">
        <f>IF($B50='3.MatricesCalor'!$J$22,AG50,"")</f>
        <v/>
      </c>
      <c r="AH105" s="83" t="str">
        <f>IF($B50='3.MatricesCalor'!$J$22,AH50,"")</f>
        <v/>
      </c>
      <c r="AI105" s="83" t="str">
        <f>IF($B50='3.MatricesCalor'!$J$22,AI50,"")</f>
        <v/>
      </c>
      <c r="AJ105" s="83" t="str">
        <f>IF($B50='3.MatricesCalor'!$J$22,AJ50,"")</f>
        <v/>
      </c>
      <c r="AK105" s="83" t="str">
        <f>IF($B50='3.MatricesCalor'!$J$22,AK50,"")</f>
        <v/>
      </c>
      <c r="AL105" s="83" t="str">
        <f>IF($B50='3.MatricesCalor'!$J$22,AL50,"")</f>
        <v/>
      </c>
      <c r="AM105" s="83" t="str">
        <f>IF($B50='3.MatricesCalor'!$J$22,AM50,"")</f>
        <v/>
      </c>
      <c r="AN105" s="83" t="str">
        <f>IF($B50='3.MatricesCalor'!$J$22,AN50,"")</f>
        <v/>
      </c>
      <c r="AO105" s="84" t="str">
        <f>IF($B50='3.MatricesCalor'!$J$22,AO50,"")</f>
        <v/>
      </c>
      <c r="AP105" s="84" t="str">
        <f>IF($B50='3.MatricesCalor'!$J$22,AP50,"")</f>
        <v/>
      </c>
      <c r="AQ105" s="84" t="str">
        <f>IF($B50='3.MatricesCalor'!$J$22,AQ50,"")</f>
        <v/>
      </c>
      <c r="AR105" s="84" t="str">
        <f>IF($B50='3.MatricesCalor'!$J$22,AR50,"")</f>
        <v/>
      </c>
      <c r="AS105" s="84" t="str">
        <f>IF($B50='3.MatricesCalor'!$J$22,AS50,"")</f>
        <v/>
      </c>
      <c r="AT105" s="84" t="str">
        <f>IF($B50='3.MatricesCalor'!$J$22,AT50,"")</f>
        <v/>
      </c>
      <c r="AU105" s="84" t="str">
        <f>IF($B50='3.MatricesCalor'!$J$22,AU50,"")</f>
        <v/>
      </c>
      <c r="AV105" s="84" t="str">
        <f>IF($B50='3.MatricesCalor'!$J$22,AV50,"")</f>
        <v/>
      </c>
      <c r="AW105" s="84" t="str">
        <f>IF($B50='3.MatricesCalor'!$J$22,AW50,"")</f>
        <v/>
      </c>
      <c r="AX105" s="85" t="str">
        <f>IF($B50='3.MatricesCalor'!$J$22,AX50,"")</f>
        <v/>
      </c>
      <c r="AY105" s="85" t="str">
        <f>IF($B50='3.MatricesCalor'!$J$22,AY50,"")</f>
        <v/>
      </c>
      <c r="AZ105" s="85" t="str">
        <f>IF($B50='3.MatricesCalor'!$J$22,AZ50,"")</f>
        <v/>
      </c>
      <c r="BA105" s="85" t="str">
        <f>IF($B50='3.MatricesCalor'!$J$22,BA50,"")</f>
        <v/>
      </c>
      <c r="BB105" s="85" t="str">
        <f>IF($B50='3.MatricesCalor'!$J$22,BB50,"")</f>
        <v/>
      </c>
    </row>
    <row r="106" spans="3:54" x14ac:dyDescent="0.25">
      <c r="C106" s="80" t="str">
        <f t="shared" si="19"/>
        <v>-i</v>
      </c>
      <c r="D106" s="82" t="str">
        <f t="shared" ref="D106:AB106" si="65">IF($B51=$B$61,D51,"")</f>
        <v/>
      </c>
      <c r="E106" s="82" t="str">
        <f t="shared" si="65"/>
        <v/>
      </c>
      <c r="F106" s="82" t="str">
        <f t="shared" si="65"/>
        <v/>
      </c>
      <c r="G106" s="82" t="str">
        <f t="shared" si="65"/>
        <v/>
      </c>
      <c r="H106" s="82" t="str">
        <f t="shared" si="65"/>
        <v/>
      </c>
      <c r="I106" s="82" t="str">
        <f t="shared" si="65"/>
        <v/>
      </c>
      <c r="J106" s="82" t="str">
        <f t="shared" si="65"/>
        <v/>
      </c>
      <c r="K106" s="82" t="str">
        <f t="shared" si="65"/>
        <v/>
      </c>
      <c r="L106" s="82" t="str">
        <f t="shared" si="65"/>
        <v/>
      </c>
      <c r="M106" s="82" t="str">
        <f t="shared" si="65"/>
        <v/>
      </c>
      <c r="N106" s="82" t="str">
        <f t="shared" si="65"/>
        <v/>
      </c>
      <c r="O106" s="82" t="str">
        <f t="shared" si="65"/>
        <v/>
      </c>
      <c r="P106" s="82" t="str">
        <f t="shared" si="65"/>
        <v/>
      </c>
      <c r="Q106" s="82" t="str">
        <f t="shared" si="65"/>
        <v/>
      </c>
      <c r="R106" s="82" t="str">
        <f t="shared" si="65"/>
        <v/>
      </c>
      <c r="S106" s="82" t="str">
        <f t="shared" si="65"/>
        <v/>
      </c>
      <c r="T106" s="82" t="str">
        <f t="shared" si="65"/>
        <v/>
      </c>
      <c r="U106" s="82" t="str">
        <f t="shared" si="65"/>
        <v/>
      </c>
      <c r="V106" s="82" t="str">
        <f t="shared" si="65"/>
        <v/>
      </c>
      <c r="W106" s="82" t="str">
        <f t="shared" si="65"/>
        <v/>
      </c>
      <c r="X106" s="82" t="str">
        <f t="shared" si="65"/>
        <v/>
      </c>
      <c r="Y106" s="82" t="str">
        <f t="shared" si="65"/>
        <v/>
      </c>
      <c r="Z106" s="82" t="str">
        <f t="shared" si="65"/>
        <v/>
      </c>
      <c r="AA106" s="82" t="str">
        <f t="shared" si="65"/>
        <v/>
      </c>
      <c r="AB106" s="82" t="str">
        <f t="shared" si="65"/>
        <v/>
      </c>
      <c r="AC106" s="80" t="str">
        <f t="shared" si="21"/>
        <v>-r</v>
      </c>
      <c r="AD106" s="82" t="str">
        <f>IF($B51='3.MatricesCalor'!$J$22,AD51,"")</f>
        <v/>
      </c>
      <c r="AE106" s="82" t="str">
        <f>IF($B51='3.MatricesCalor'!$J$22,AE51,"")</f>
        <v/>
      </c>
      <c r="AF106" s="82" t="str">
        <f>IF($B51='3.MatricesCalor'!$J$22,AF51,"")</f>
        <v/>
      </c>
      <c r="AG106" s="83" t="str">
        <f>IF($B51='3.MatricesCalor'!$J$22,AG51,"")</f>
        <v/>
      </c>
      <c r="AH106" s="83" t="str">
        <f>IF($B51='3.MatricesCalor'!$J$22,AH51,"")</f>
        <v/>
      </c>
      <c r="AI106" s="83" t="str">
        <f>IF($B51='3.MatricesCalor'!$J$22,AI51,"")</f>
        <v/>
      </c>
      <c r="AJ106" s="83" t="str">
        <f>IF($B51='3.MatricesCalor'!$J$22,AJ51,"")</f>
        <v/>
      </c>
      <c r="AK106" s="83" t="str">
        <f>IF($B51='3.MatricesCalor'!$J$22,AK51,"")</f>
        <v/>
      </c>
      <c r="AL106" s="83" t="str">
        <f>IF($B51='3.MatricesCalor'!$J$22,AL51,"")</f>
        <v/>
      </c>
      <c r="AM106" s="83" t="str">
        <f>IF($B51='3.MatricesCalor'!$J$22,AM51,"")</f>
        <v/>
      </c>
      <c r="AN106" s="83" t="str">
        <f>IF($B51='3.MatricesCalor'!$J$22,AN51,"")</f>
        <v/>
      </c>
      <c r="AO106" s="84" t="str">
        <f>IF($B51='3.MatricesCalor'!$J$22,AO51,"")</f>
        <v/>
      </c>
      <c r="AP106" s="84" t="str">
        <f>IF($B51='3.MatricesCalor'!$J$22,AP51,"")</f>
        <v/>
      </c>
      <c r="AQ106" s="84" t="str">
        <f>IF($B51='3.MatricesCalor'!$J$22,AQ51,"")</f>
        <v/>
      </c>
      <c r="AR106" s="84" t="str">
        <f>IF($B51='3.MatricesCalor'!$J$22,AR51,"")</f>
        <v/>
      </c>
      <c r="AS106" s="84" t="str">
        <f>IF($B51='3.MatricesCalor'!$J$22,AS51,"")</f>
        <v/>
      </c>
      <c r="AT106" s="84" t="str">
        <f>IF($B51='3.MatricesCalor'!$J$22,AT51,"")</f>
        <v/>
      </c>
      <c r="AU106" s="84" t="str">
        <f>IF($B51='3.MatricesCalor'!$J$22,AU51,"")</f>
        <v/>
      </c>
      <c r="AV106" s="84" t="str">
        <f>IF($B51='3.MatricesCalor'!$J$22,AV51,"")</f>
        <v/>
      </c>
      <c r="AW106" s="84" t="str">
        <f>IF($B51='3.MatricesCalor'!$J$22,AW51,"")</f>
        <v/>
      </c>
      <c r="AX106" s="85" t="str">
        <f>IF($B51='3.MatricesCalor'!$J$22,AX51,"")</f>
        <v/>
      </c>
      <c r="AY106" s="85" t="str">
        <f>IF($B51='3.MatricesCalor'!$J$22,AY51,"")</f>
        <v/>
      </c>
      <c r="AZ106" s="85" t="str">
        <f>IF($B51='3.MatricesCalor'!$J$22,AZ51,"")</f>
        <v/>
      </c>
      <c r="BA106" s="85" t="str">
        <f>IF($B51='3.MatricesCalor'!$J$22,BA51,"")</f>
        <v/>
      </c>
      <c r="BB106" s="85" t="str">
        <f>IF($B51='3.MatricesCalor'!$J$22,BB51,"")</f>
        <v/>
      </c>
    </row>
    <row r="107" spans="3:54" x14ac:dyDescent="0.25">
      <c r="C107" s="80" t="str">
        <f t="shared" si="19"/>
        <v>-i</v>
      </c>
      <c r="D107" s="82" t="str">
        <f t="shared" ref="D107:AB107" si="66">IF($B52=$B$61,D52,"")</f>
        <v/>
      </c>
      <c r="E107" s="82" t="str">
        <f t="shared" si="66"/>
        <v/>
      </c>
      <c r="F107" s="82" t="str">
        <f t="shared" si="66"/>
        <v/>
      </c>
      <c r="G107" s="82" t="str">
        <f t="shared" si="66"/>
        <v/>
      </c>
      <c r="H107" s="82" t="str">
        <f t="shared" si="66"/>
        <v/>
      </c>
      <c r="I107" s="82" t="str">
        <f t="shared" si="66"/>
        <v/>
      </c>
      <c r="J107" s="82" t="str">
        <f t="shared" si="66"/>
        <v/>
      </c>
      <c r="K107" s="82" t="str">
        <f t="shared" si="66"/>
        <v/>
      </c>
      <c r="L107" s="82" t="str">
        <f t="shared" si="66"/>
        <v/>
      </c>
      <c r="M107" s="82" t="str">
        <f t="shared" si="66"/>
        <v/>
      </c>
      <c r="N107" s="82" t="str">
        <f t="shared" si="66"/>
        <v/>
      </c>
      <c r="O107" s="82" t="str">
        <f t="shared" si="66"/>
        <v/>
      </c>
      <c r="P107" s="82" t="str">
        <f t="shared" si="66"/>
        <v/>
      </c>
      <c r="Q107" s="82" t="str">
        <f t="shared" si="66"/>
        <v/>
      </c>
      <c r="R107" s="82" t="str">
        <f t="shared" si="66"/>
        <v/>
      </c>
      <c r="S107" s="82" t="str">
        <f t="shared" si="66"/>
        <v/>
      </c>
      <c r="T107" s="82" t="str">
        <f t="shared" si="66"/>
        <v/>
      </c>
      <c r="U107" s="82" t="str">
        <f t="shared" si="66"/>
        <v/>
      </c>
      <c r="V107" s="82" t="str">
        <f t="shared" si="66"/>
        <v/>
      </c>
      <c r="W107" s="82" t="str">
        <f t="shared" si="66"/>
        <v/>
      </c>
      <c r="X107" s="82" t="str">
        <f t="shared" si="66"/>
        <v/>
      </c>
      <c r="Y107" s="82" t="str">
        <f t="shared" si="66"/>
        <v/>
      </c>
      <c r="Z107" s="82" t="str">
        <f t="shared" si="66"/>
        <v/>
      </c>
      <c r="AA107" s="82" t="str">
        <f t="shared" si="66"/>
        <v/>
      </c>
      <c r="AB107" s="82" t="str">
        <f t="shared" si="66"/>
        <v/>
      </c>
      <c r="AC107" s="80" t="str">
        <f t="shared" si="21"/>
        <v>-r</v>
      </c>
      <c r="AD107" s="82" t="str">
        <f>IF($B52='3.MatricesCalor'!$J$22,AD52,"")</f>
        <v/>
      </c>
      <c r="AE107" s="82" t="str">
        <f>IF($B52='3.MatricesCalor'!$J$22,AE52,"")</f>
        <v/>
      </c>
      <c r="AF107" s="82" t="str">
        <f>IF($B52='3.MatricesCalor'!$J$22,AF52,"")</f>
        <v/>
      </c>
      <c r="AG107" s="83" t="str">
        <f>IF($B52='3.MatricesCalor'!$J$22,AG52,"")</f>
        <v/>
      </c>
      <c r="AH107" s="83" t="str">
        <f>IF($B52='3.MatricesCalor'!$J$22,AH52,"")</f>
        <v/>
      </c>
      <c r="AI107" s="83" t="str">
        <f>IF($B52='3.MatricesCalor'!$J$22,AI52,"")</f>
        <v/>
      </c>
      <c r="AJ107" s="83" t="str">
        <f>IF($B52='3.MatricesCalor'!$J$22,AJ52,"")</f>
        <v/>
      </c>
      <c r="AK107" s="83" t="str">
        <f>IF($B52='3.MatricesCalor'!$J$22,AK52,"")</f>
        <v/>
      </c>
      <c r="AL107" s="83" t="str">
        <f>IF($B52='3.MatricesCalor'!$J$22,AL52,"")</f>
        <v/>
      </c>
      <c r="AM107" s="83" t="str">
        <f>IF($B52='3.MatricesCalor'!$J$22,AM52,"")</f>
        <v/>
      </c>
      <c r="AN107" s="83" t="str">
        <f>IF($B52='3.MatricesCalor'!$J$22,AN52,"")</f>
        <v/>
      </c>
      <c r="AO107" s="84" t="str">
        <f>IF($B52='3.MatricesCalor'!$J$22,AO52,"")</f>
        <v/>
      </c>
      <c r="AP107" s="84" t="str">
        <f>IF($B52='3.MatricesCalor'!$J$22,AP52,"")</f>
        <v/>
      </c>
      <c r="AQ107" s="84" t="str">
        <f>IF($B52='3.MatricesCalor'!$J$22,AQ52,"")</f>
        <v/>
      </c>
      <c r="AR107" s="84" t="str">
        <f>IF($B52='3.MatricesCalor'!$J$22,AR52,"")</f>
        <v/>
      </c>
      <c r="AS107" s="84" t="str">
        <f>IF($B52='3.MatricesCalor'!$J$22,AS52,"")</f>
        <v/>
      </c>
      <c r="AT107" s="84" t="str">
        <f>IF($B52='3.MatricesCalor'!$J$22,AT52,"")</f>
        <v/>
      </c>
      <c r="AU107" s="84" t="str">
        <f>IF($B52='3.MatricesCalor'!$J$22,AU52,"")</f>
        <v/>
      </c>
      <c r="AV107" s="84" t="str">
        <f>IF($B52='3.MatricesCalor'!$J$22,AV52,"")</f>
        <v/>
      </c>
      <c r="AW107" s="84" t="str">
        <f>IF($B52='3.MatricesCalor'!$J$22,AW52,"")</f>
        <v/>
      </c>
      <c r="AX107" s="85" t="str">
        <f>IF($B52='3.MatricesCalor'!$J$22,AX52,"")</f>
        <v/>
      </c>
      <c r="AY107" s="85" t="str">
        <f>IF($B52='3.MatricesCalor'!$J$22,AY52,"")</f>
        <v/>
      </c>
      <c r="AZ107" s="85" t="str">
        <f>IF($B52='3.MatricesCalor'!$J$22,AZ52,"")</f>
        <v/>
      </c>
      <c r="BA107" s="85" t="str">
        <f>IF($B52='3.MatricesCalor'!$J$22,BA52,"")</f>
        <v/>
      </c>
      <c r="BB107" s="85" t="str">
        <f>IF($B52='3.MatricesCalor'!$J$22,BB52,"")</f>
        <v/>
      </c>
    </row>
    <row r="108" spans="3:54" x14ac:dyDescent="0.25">
      <c r="C108" s="80" t="str">
        <f t="shared" si="19"/>
        <v>-i</v>
      </c>
      <c r="D108" s="82" t="str">
        <f t="shared" ref="D108:AB108" si="67">IF($B53=$B$61,D53,"")</f>
        <v/>
      </c>
      <c r="E108" s="82" t="str">
        <f t="shared" si="67"/>
        <v/>
      </c>
      <c r="F108" s="82" t="str">
        <f t="shared" si="67"/>
        <v/>
      </c>
      <c r="G108" s="82" t="str">
        <f t="shared" si="67"/>
        <v/>
      </c>
      <c r="H108" s="82" t="str">
        <f t="shared" si="67"/>
        <v/>
      </c>
      <c r="I108" s="82" t="str">
        <f t="shared" si="67"/>
        <v/>
      </c>
      <c r="J108" s="82" t="str">
        <f t="shared" si="67"/>
        <v/>
      </c>
      <c r="K108" s="82" t="str">
        <f t="shared" si="67"/>
        <v/>
      </c>
      <c r="L108" s="82" t="str">
        <f t="shared" si="67"/>
        <v/>
      </c>
      <c r="M108" s="82" t="str">
        <f t="shared" si="67"/>
        <v/>
      </c>
      <c r="N108" s="82" t="str">
        <f t="shared" si="67"/>
        <v/>
      </c>
      <c r="O108" s="82" t="str">
        <f t="shared" si="67"/>
        <v/>
      </c>
      <c r="P108" s="82" t="str">
        <f t="shared" si="67"/>
        <v/>
      </c>
      <c r="Q108" s="82" t="str">
        <f t="shared" si="67"/>
        <v/>
      </c>
      <c r="R108" s="82" t="str">
        <f t="shared" si="67"/>
        <v/>
      </c>
      <c r="S108" s="82" t="str">
        <f t="shared" si="67"/>
        <v/>
      </c>
      <c r="T108" s="82" t="str">
        <f t="shared" si="67"/>
        <v/>
      </c>
      <c r="U108" s="82" t="str">
        <f t="shared" si="67"/>
        <v/>
      </c>
      <c r="V108" s="82" t="str">
        <f t="shared" si="67"/>
        <v/>
      </c>
      <c r="W108" s="82" t="str">
        <f t="shared" si="67"/>
        <v/>
      </c>
      <c r="X108" s="82" t="str">
        <f t="shared" si="67"/>
        <v/>
      </c>
      <c r="Y108" s="82" t="str">
        <f t="shared" si="67"/>
        <v/>
      </c>
      <c r="Z108" s="82" t="str">
        <f t="shared" si="67"/>
        <v/>
      </c>
      <c r="AA108" s="82" t="str">
        <f t="shared" si="67"/>
        <v/>
      </c>
      <c r="AB108" s="82" t="str">
        <f t="shared" si="67"/>
        <v/>
      </c>
      <c r="AC108" s="80" t="str">
        <f t="shared" si="21"/>
        <v>-r</v>
      </c>
      <c r="AD108" s="82" t="str">
        <f>IF($B53='3.MatricesCalor'!$J$22,AD53,"")</f>
        <v/>
      </c>
      <c r="AE108" s="82" t="str">
        <f>IF($B53='3.MatricesCalor'!$J$22,AE53,"")</f>
        <v/>
      </c>
      <c r="AF108" s="82" t="str">
        <f>IF($B53='3.MatricesCalor'!$J$22,AF53,"")</f>
        <v/>
      </c>
      <c r="AG108" s="83" t="str">
        <f>IF($B53='3.MatricesCalor'!$J$22,AG53,"")</f>
        <v/>
      </c>
      <c r="AH108" s="83" t="str">
        <f>IF($B53='3.MatricesCalor'!$J$22,AH53,"")</f>
        <v/>
      </c>
      <c r="AI108" s="83" t="str">
        <f>IF($B53='3.MatricesCalor'!$J$22,AI53,"")</f>
        <v/>
      </c>
      <c r="AJ108" s="83" t="str">
        <f>IF($B53='3.MatricesCalor'!$J$22,AJ53,"")</f>
        <v/>
      </c>
      <c r="AK108" s="83" t="str">
        <f>IF($B53='3.MatricesCalor'!$J$22,AK53,"")</f>
        <v/>
      </c>
      <c r="AL108" s="83" t="str">
        <f>IF($B53='3.MatricesCalor'!$J$22,AL53,"")</f>
        <v/>
      </c>
      <c r="AM108" s="83" t="str">
        <f>IF($B53='3.MatricesCalor'!$J$22,AM53,"")</f>
        <v/>
      </c>
      <c r="AN108" s="83" t="str">
        <f>IF($B53='3.MatricesCalor'!$J$22,AN53,"")</f>
        <v/>
      </c>
      <c r="AO108" s="84" t="str">
        <f>IF($B53='3.MatricesCalor'!$J$22,AO53,"")</f>
        <v/>
      </c>
      <c r="AP108" s="84" t="str">
        <f>IF($B53='3.MatricesCalor'!$J$22,AP53,"")</f>
        <v/>
      </c>
      <c r="AQ108" s="84" t="str">
        <f>IF($B53='3.MatricesCalor'!$J$22,AQ53,"")</f>
        <v/>
      </c>
      <c r="AR108" s="84" t="str">
        <f>IF($B53='3.MatricesCalor'!$J$22,AR53,"")</f>
        <v/>
      </c>
      <c r="AS108" s="84" t="str">
        <f>IF($B53='3.MatricesCalor'!$J$22,AS53,"")</f>
        <v/>
      </c>
      <c r="AT108" s="84" t="str">
        <f>IF($B53='3.MatricesCalor'!$J$22,AT53,"")</f>
        <v/>
      </c>
      <c r="AU108" s="84" t="str">
        <f>IF($B53='3.MatricesCalor'!$J$22,AU53,"")</f>
        <v/>
      </c>
      <c r="AV108" s="84" t="str">
        <f>IF($B53='3.MatricesCalor'!$J$22,AV53,"")</f>
        <v/>
      </c>
      <c r="AW108" s="84" t="str">
        <f>IF($B53='3.MatricesCalor'!$J$22,AW53,"")</f>
        <v/>
      </c>
      <c r="AX108" s="85" t="str">
        <f>IF($B53='3.MatricesCalor'!$J$22,AX53,"")</f>
        <v/>
      </c>
      <c r="AY108" s="85" t="str">
        <f>IF($B53='3.MatricesCalor'!$J$22,AY53,"")</f>
        <v/>
      </c>
      <c r="AZ108" s="85" t="str">
        <f>IF($B53='3.MatricesCalor'!$J$22,AZ53,"")</f>
        <v/>
      </c>
      <c r="BA108" s="85" t="str">
        <f>IF($B53='3.MatricesCalor'!$J$22,BA53,"")</f>
        <v/>
      </c>
      <c r="BB108" s="85" t="str">
        <f>IF($B53='3.MatricesCalor'!$J$22,BB53,"")</f>
        <v/>
      </c>
    </row>
    <row r="109" spans="3:54" x14ac:dyDescent="0.25">
      <c r="C109" s="80" t="str">
        <f t="shared" si="19"/>
        <v>-i</v>
      </c>
      <c r="D109" s="82" t="str">
        <f t="shared" ref="D109:AB109" si="68">IF($B54=$B$61,D54,"")</f>
        <v/>
      </c>
      <c r="E109" s="82" t="str">
        <f t="shared" si="68"/>
        <v/>
      </c>
      <c r="F109" s="82" t="str">
        <f t="shared" si="68"/>
        <v/>
      </c>
      <c r="G109" s="82" t="str">
        <f t="shared" si="68"/>
        <v/>
      </c>
      <c r="H109" s="82" t="str">
        <f t="shared" si="68"/>
        <v/>
      </c>
      <c r="I109" s="82" t="str">
        <f t="shared" si="68"/>
        <v/>
      </c>
      <c r="J109" s="82" t="str">
        <f t="shared" si="68"/>
        <v/>
      </c>
      <c r="K109" s="82" t="str">
        <f t="shared" si="68"/>
        <v/>
      </c>
      <c r="L109" s="82" t="str">
        <f t="shared" si="68"/>
        <v/>
      </c>
      <c r="M109" s="82" t="str">
        <f t="shared" si="68"/>
        <v/>
      </c>
      <c r="N109" s="82" t="str">
        <f t="shared" si="68"/>
        <v/>
      </c>
      <c r="O109" s="82" t="str">
        <f t="shared" si="68"/>
        <v/>
      </c>
      <c r="P109" s="82" t="str">
        <f t="shared" si="68"/>
        <v/>
      </c>
      <c r="Q109" s="82" t="str">
        <f t="shared" si="68"/>
        <v/>
      </c>
      <c r="R109" s="82" t="str">
        <f t="shared" si="68"/>
        <v/>
      </c>
      <c r="S109" s="82" t="str">
        <f t="shared" si="68"/>
        <v/>
      </c>
      <c r="T109" s="82" t="str">
        <f t="shared" si="68"/>
        <v/>
      </c>
      <c r="U109" s="82" t="str">
        <f t="shared" si="68"/>
        <v/>
      </c>
      <c r="V109" s="82" t="str">
        <f t="shared" si="68"/>
        <v/>
      </c>
      <c r="W109" s="82" t="str">
        <f t="shared" si="68"/>
        <v/>
      </c>
      <c r="X109" s="82" t="str">
        <f t="shared" si="68"/>
        <v/>
      </c>
      <c r="Y109" s="82" t="str">
        <f t="shared" si="68"/>
        <v/>
      </c>
      <c r="Z109" s="82" t="str">
        <f t="shared" si="68"/>
        <v/>
      </c>
      <c r="AA109" s="82" t="str">
        <f t="shared" si="68"/>
        <v/>
      </c>
      <c r="AB109" s="82" t="str">
        <f t="shared" si="68"/>
        <v/>
      </c>
      <c r="AC109" s="80" t="str">
        <f t="shared" si="21"/>
        <v>-r</v>
      </c>
      <c r="AD109" s="82" t="str">
        <f>IF($B54='3.MatricesCalor'!$J$22,AD54,"")</f>
        <v/>
      </c>
      <c r="AE109" s="82" t="str">
        <f>IF($B54='3.MatricesCalor'!$J$22,AE54,"")</f>
        <v/>
      </c>
      <c r="AF109" s="82" t="str">
        <f>IF($B54='3.MatricesCalor'!$J$22,AF54,"")</f>
        <v/>
      </c>
      <c r="AG109" s="83" t="str">
        <f>IF($B54='3.MatricesCalor'!$J$22,AG54,"")</f>
        <v/>
      </c>
      <c r="AH109" s="83" t="str">
        <f>IF($B54='3.MatricesCalor'!$J$22,AH54,"")</f>
        <v/>
      </c>
      <c r="AI109" s="83" t="str">
        <f>IF($B54='3.MatricesCalor'!$J$22,AI54,"")</f>
        <v/>
      </c>
      <c r="AJ109" s="83" t="str">
        <f>IF($B54='3.MatricesCalor'!$J$22,AJ54,"")</f>
        <v/>
      </c>
      <c r="AK109" s="83" t="str">
        <f>IF($B54='3.MatricesCalor'!$J$22,AK54,"")</f>
        <v/>
      </c>
      <c r="AL109" s="83" t="str">
        <f>IF($B54='3.MatricesCalor'!$J$22,AL54,"")</f>
        <v/>
      </c>
      <c r="AM109" s="83" t="str">
        <f>IF($B54='3.MatricesCalor'!$J$22,AM54,"")</f>
        <v/>
      </c>
      <c r="AN109" s="83" t="str">
        <f>IF($B54='3.MatricesCalor'!$J$22,AN54,"")</f>
        <v/>
      </c>
      <c r="AO109" s="84" t="str">
        <f>IF($B54='3.MatricesCalor'!$J$22,AO54,"")</f>
        <v/>
      </c>
      <c r="AP109" s="84" t="str">
        <f>IF($B54='3.MatricesCalor'!$J$22,AP54,"")</f>
        <v/>
      </c>
      <c r="AQ109" s="84" t="str">
        <f>IF($B54='3.MatricesCalor'!$J$22,AQ54,"")</f>
        <v/>
      </c>
      <c r="AR109" s="84" t="str">
        <f>IF($B54='3.MatricesCalor'!$J$22,AR54,"")</f>
        <v/>
      </c>
      <c r="AS109" s="84" t="str">
        <f>IF($B54='3.MatricesCalor'!$J$22,AS54,"")</f>
        <v/>
      </c>
      <c r="AT109" s="84" t="str">
        <f>IF($B54='3.MatricesCalor'!$J$22,AT54,"")</f>
        <v/>
      </c>
      <c r="AU109" s="84" t="str">
        <f>IF($B54='3.MatricesCalor'!$J$22,AU54,"")</f>
        <v/>
      </c>
      <c r="AV109" s="84" t="str">
        <f>IF($B54='3.MatricesCalor'!$J$22,AV54,"")</f>
        <v/>
      </c>
      <c r="AW109" s="84" t="str">
        <f>IF($B54='3.MatricesCalor'!$J$22,AW54,"")</f>
        <v/>
      </c>
      <c r="AX109" s="85" t="str">
        <f>IF($B54='3.MatricesCalor'!$J$22,AX54,"")</f>
        <v/>
      </c>
      <c r="AY109" s="85" t="str">
        <f>IF($B54='3.MatricesCalor'!$J$22,AY54,"")</f>
        <v/>
      </c>
      <c r="AZ109" s="85" t="str">
        <f>IF($B54='3.MatricesCalor'!$J$22,AZ54,"")</f>
        <v/>
      </c>
      <c r="BA109" s="85" t="str">
        <f>IF($B54='3.MatricesCalor'!$J$22,BA54,"")</f>
        <v/>
      </c>
      <c r="BB109" s="85" t="str">
        <f>IF($B54='3.MatricesCalor'!$J$22,BB54,"")</f>
        <v/>
      </c>
    </row>
    <row r="110" spans="3:54" x14ac:dyDescent="0.25">
      <c r="C110" s="80" t="str">
        <f t="shared" si="19"/>
        <v>-i</v>
      </c>
      <c r="D110" s="82" t="str">
        <f t="shared" ref="D110:AB110" si="69">IF($B55=$B$61,D55,"")</f>
        <v/>
      </c>
      <c r="E110" s="82" t="str">
        <f t="shared" si="69"/>
        <v/>
      </c>
      <c r="F110" s="82" t="str">
        <f t="shared" si="69"/>
        <v/>
      </c>
      <c r="G110" s="82" t="str">
        <f t="shared" si="69"/>
        <v/>
      </c>
      <c r="H110" s="82" t="str">
        <f t="shared" si="69"/>
        <v/>
      </c>
      <c r="I110" s="82" t="str">
        <f t="shared" si="69"/>
        <v/>
      </c>
      <c r="J110" s="82" t="str">
        <f t="shared" si="69"/>
        <v/>
      </c>
      <c r="K110" s="82" t="str">
        <f t="shared" si="69"/>
        <v/>
      </c>
      <c r="L110" s="82" t="str">
        <f t="shared" si="69"/>
        <v/>
      </c>
      <c r="M110" s="82" t="str">
        <f t="shared" si="69"/>
        <v/>
      </c>
      <c r="N110" s="82" t="str">
        <f t="shared" si="69"/>
        <v/>
      </c>
      <c r="O110" s="82" t="str">
        <f t="shared" si="69"/>
        <v/>
      </c>
      <c r="P110" s="82" t="str">
        <f t="shared" si="69"/>
        <v/>
      </c>
      <c r="Q110" s="82" t="str">
        <f t="shared" si="69"/>
        <v/>
      </c>
      <c r="R110" s="82" t="str">
        <f t="shared" si="69"/>
        <v/>
      </c>
      <c r="S110" s="82" t="str">
        <f t="shared" si="69"/>
        <v/>
      </c>
      <c r="T110" s="82" t="str">
        <f t="shared" si="69"/>
        <v/>
      </c>
      <c r="U110" s="82" t="str">
        <f t="shared" si="69"/>
        <v/>
      </c>
      <c r="V110" s="82" t="str">
        <f t="shared" si="69"/>
        <v/>
      </c>
      <c r="W110" s="82" t="str">
        <f t="shared" si="69"/>
        <v/>
      </c>
      <c r="X110" s="82" t="str">
        <f t="shared" si="69"/>
        <v/>
      </c>
      <c r="Y110" s="82" t="str">
        <f t="shared" si="69"/>
        <v/>
      </c>
      <c r="Z110" s="82" t="str">
        <f t="shared" si="69"/>
        <v/>
      </c>
      <c r="AA110" s="82" t="str">
        <f t="shared" si="69"/>
        <v/>
      </c>
      <c r="AB110" s="82" t="str">
        <f t="shared" si="69"/>
        <v/>
      </c>
      <c r="AC110" s="80" t="str">
        <f t="shared" si="21"/>
        <v>-r</v>
      </c>
      <c r="AD110" s="82" t="str">
        <f>IF($B55='3.MatricesCalor'!$J$22,AD55,"")</f>
        <v/>
      </c>
      <c r="AE110" s="82" t="str">
        <f>IF($B55='3.MatricesCalor'!$J$22,AE55,"")</f>
        <v/>
      </c>
      <c r="AF110" s="82" t="str">
        <f>IF($B55='3.MatricesCalor'!$J$22,AF55,"")</f>
        <v/>
      </c>
      <c r="AG110" s="83" t="str">
        <f>IF($B55='3.MatricesCalor'!$J$22,AG55,"")</f>
        <v/>
      </c>
      <c r="AH110" s="83" t="str">
        <f>IF($B55='3.MatricesCalor'!$J$22,AH55,"")</f>
        <v/>
      </c>
      <c r="AI110" s="83" t="str">
        <f>IF($B55='3.MatricesCalor'!$J$22,AI55,"")</f>
        <v/>
      </c>
      <c r="AJ110" s="83" t="str">
        <f>IF($B55='3.MatricesCalor'!$J$22,AJ55,"")</f>
        <v/>
      </c>
      <c r="AK110" s="83" t="str">
        <f>IF($B55='3.MatricesCalor'!$J$22,AK55,"")</f>
        <v/>
      </c>
      <c r="AL110" s="83" t="str">
        <f>IF($B55='3.MatricesCalor'!$J$22,AL55,"")</f>
        <v/>
      </c>
      <c r="AM110" s="83" t="str">
        <f>IF($B55='3.MatricesCalor'!$J$22,AM55,"")</f>
        <v/>
      </c>
      <c r="AN110" s="83" t="str">
        <f>IF($B55='3.MatricesCalor'!$J$22,AN55,"")</f>
        <v/>
      </c>
      <c r="AO110" s="84" t="str">
        <f>IF($B55='3.MatricesCalor'!$J$22,AO55,"")</f>
        <v/>
      </c>
      <c r="AP110" s="84" t="str">
        <f>IF($B55='3.MatricesCalor'!$J$22,AP55,"")</f>
        <v/>
      </c>
      <c r="AQ110" s="84" t="str">
        <f>IF($B55='3.MatricesCalor'!$J$22,AQ55,"")</f>
        <v/>
      </c>
      <c r="AR110" s="84" t="str">
        <f>IF($B55='3.MatricesCalor'!$J$22,AR55,"")</f>
        <v/>
      </c>
      <c r="AS110" s="84" t="str">
        <f>IF($B55='3.MatricesCalor'!$J$22,AS55,"")</f>
        <v/>
      </c>
      <c r="AT110" s="84" t="str">
        <f>IF($B55='3.MatricesCalor'!$J$22,AT55,"")</f>
        <v/>
      </c>
      <c r="AU110" s="84" t="str">
        <f>IF($B55='3.MatricesCalor'!$J$22,AU55,"")</f>
        <v/>
      </c>
      <c r="AV110" s="84" t="str">
        <f>IF($B55='3.MatricesCalor'!$J$22,AV55,"")</f>
        <v/>
      </c>
      <c r="AW110" s="84" t="str">
        <f>IF($B55='3.MatricesCalor'!$J$22,AW55,"")</f>
        <v/>
      </c>
      <c r="AX110" s="85" t="str">
        <f>IF($B55='3.MatricesCalor'!$J$22,AX55,"")</f>
        <v/>
      </c>
      <c r="AY110" s="85" t="str">
        <f>IF($B55='3.MatricesCalor'!$J$22,AY55,"")</f>
        <v/>
      </c>
      <c r="AZ110" s="85" t="str">
        <f>IF($B55='3.MatricesCalor'!$J$22,AZ55,"")</f>
        <v/>
      </c>
      <c r="BA110" s="85" t="str">
        <f>IF($B55='3.MatricesCalor'!$J$22,BA55,"")</f>
        <v/>
      </c>
      <c r="BB110" s="85" t="str">
        <f>IF($B55='3.MatricesCalor'!$J$22,BB55,"")</f>
        <v/>
      </c>
    </row>
    <row r="111" spans="3:54" x14ac:dyDescent="0.25">
      <c r="C111" s="87" t="s">
        <v>774</v>
      </c>
      <c r="D111" s="32" t="e">
        <f>CONCATENATE(D61,D62,D63,D64,D65,D66,D67,D68,D69,D70,D71,D72,D73,D74,D75,D76,D77,D78,D79,D80,D81,D82,D83,D84,D85,D86,D87,D88,D89,D90,D91,D92,D93,D94,D95,D96,D97,D98,D99,D100,D101,D102,D103,D104,D105,D106,D107,D108,D109,D110)</f>
        <v>#REF!</v>
      </c>
      <c r="E111" s="32" t="e">
        <f t="shared" ref="E111:F111" si="70">CONCATENATE(E61,E62,E63,E64,E65,E66,E67,E68,E69,E70,E71,E72,E73,E74,E75,E76,E77,E78,E79,E80,E81,E82,E83,E84,E85,E86,E87,E88,E89,E90,E91,E92,E93,E94,E95,E96,E97,E98,E99,E100,E101,E102,E103,E104,E105,E106,E107,E108,E109,E110)</f>
        <v>#REF!</v>
      </c>
      <c r="F111" s="32" t="e">
        <f t="shared" si="70"/>
        <v>#REF!</v>
      </c>
      <c r="G111" s="33" t="e">
        <f>CONCATENATE(G61,G62,G63,G64,G65,G66,G67,G68,G69,G70,G71,G72,G73,G74,G75,G76,G77,G78,G79,G80,G81,G82,G83,G84,G85,G86,G87,G88,G89,G90,G91,G92,G93,G94,G95,G96,G97,G98,G99,G100,G101,G102,G103,G104,G105,G106,G107,G108,G109,G110)</f>
        <v>#REF!</v>
      </c>
      <c r="H111" s="33" t="e">
        <f t="shared" ref="H111:N111" si="71">CONCATENATE(H61,H62,H63,H64,H65,H66,H67,H68,H69,H70,H71,H72,H73,H74,H75,H76,H77,H78,H79,H80,H81,H82,H83,H84,H85,H86,H87,H88,H89,H90,H91,H92,H93,H94,H95,H96,H97,H98,H99,H100,H101,H102,H103,H104,H105,H106,H107,H108,H109,H110)</f>
        <v>#REF!</v>
      </c>
      <c r="I111" s="33" t="e">
        <f t="shared" si="71"/>
        <v>#REF!</v>
      </c>
      <c r="J111" s="33" t="e">
        <f t="shared" si="71"/>
        <v>#REF!</v>
      </c>
      <c r="K111" s="33" t="e">
        <f t="shared" si="71"/>
        <v>#REF!</v>
      </c>
      <c r="L111" s="33" t="e">
        <f t="shared" si="71"/>
        <v>#REF!</v>
      </c>
      <c r="M111" s="33" t="e">
        <f t="shared" si="71"/>
        <v>#REF!</v>
      </c>
      <c r="N111" s="33" t="e">
        <f t="shared" si="71"/>
        <v>#REF!</v>
      </c>
      <c r="O111" s="34" t="e">
        <f>CONCATENATE(O61,O62,O63,O64,O65,O66,O67,O68,O69,O70,O71,O72,O73,O74,O75,O76,O77,O78,O79,O80,O81,O82,O83,O84,O85,O86,O87,O88,O89,O90,O91,O92,O93,O94,O95,O96,O97,O98,O99,O100,O101,O102,O103,O104,O105,O106,O107,O108,O109,O110)</f>
        <v>#REF!</v>
      </c>
      <c r="P111" s="34" t="e">
        <f t="shared" ref="P111:W111" si="72">CONCATENATE(P61,P62,P63,P64,P65,P66,P67,P68,P69,P70,P71,P72,P73,P74,P75,P76,P77,P78,P79,P80,P81,P82,P83,P84,P85,P86,P87,P88,P89,P90,P91,P92,P93,P94,P95,P96,P97,P98,P99,P100,P101,P102,P103,P104,P105,P106,P107,P108,P109,P110)</f>
        <v>#REF!</v>
      </c>
      <c r="Q111" s="34" t="e">
        <f t="shared" si="72"/>
        <v>#REF!</v>
      </c>
      <c r="R111" s="34" t="e">
        <f t="shared" si="72"/>
        <v>#REF!</v>
      </c>
      <c r="S111" s="34" t="e">
        <f t="shared" si="72"/>
        <v>#REF!</v>
      </c>
      <c r="T111" s="34" t="e">
        <f t="shared" si="72"/>
        <v>#REF!</v>
      </c>
      <c r="U111" s="34" t="e">
        <f t="shared" si="72"/>
        <v>#REF!</v>
      </c>
      <c r="V111" s="34" t="e">
        <f t="shared" si="72"/>
        <v>#REF!</v>
      </c>
      <c r="W111" s="34" t="e">
        <f t="shared" si="72"/>
        <v>#REF!</v>
      </c>
      <c r="X111" s="35" t="e">
        <f>CONCATENATE(X61,X62,X63,X64,X65,X66,X67,X68,X69,X70,X71,X72,X73,X74,X75,X76,X77,X78,X79,X80,X81,X82,X83,X84,X85,X86,X87,X88,X89,X90,X91,X92,X93,X94,X95,X96,X97,X98,X99,X100,X101,X102,X103,X104,X105,X106,X107,X108,X109,X110)</f>
        <v>#REF!</v>
      </c>
      <c r="Y111" s="35" t="e">
        <f t="shared" ref="Y111:AB111" si="73">CONCATENATE(Y61,Y62,Y63,Y64,Y65,Y66,Y67,Y68,Y69,Y70,Y71,Y72,Y73,Y74,Y75,Y76,Y77,Y78,Y79,Y80,Y81,Y82,Y83,Y84,Y85,Y86,Y87,Y88,Y89,Y90,Y91,Y92,Y93,Y94,Y95,Y96,Y97,Y98,Y99,Y100,Y101,Y102,Y103,Y104,Y105,Y106,Y107,Y108,Y109,Y110)</f>
        <v>#REF!</v>
      </c>
      <c r="Z111" s="35" t="e">
        <f t="shared" si="73"/>
        <v>#REF!</v>
      </c>
      <c r="AA111" s="35" t="e">
        <f t="shared" si="73"/>
        <v>#REF!</v>
      </c>
      <c r="AB111" s="35" t="e">
        <f t="shared" si="73"/>
        <v>#REF!</v>
      </c>
      <c r="AC111" s="87" t="s">
        <v>774</v>
      </c>
      <c r="AD111" s="32" t="e">
        <f>CONCATENATE(AD61,AD62,AD63,AD64,AD65,AD66,AD67,AD68,AD69,AD70,AD71,AD72,AD73,AD74,AD75,AD76,AD77,AD78,AD79,AD80,AD81,AD82,AD83,AD84,AD85,AD86,AD87,AD88,AD89,AD90,AD91,AD92,AD93,AD94,AD95,AD96,AD97,AD98,AD99,AD100,AD101,AD102,AD103,AD104,AD105,AD106,AD107,AD108,AD109,AD110)</f>
        <v>#REF!</v>
      </c>
      <c r="AE111" s="32" t="e">
        <f t="shared" ref="AE111:AF111" si="74">CONCATENATE(AE61,AE62,AE63,AE64,AE65,AE66,AE67,AE68,AE69,AE70,AE71,AE72,AE73,AE74,AE75,AE76,AE77,AE78,AE79,AE80,AE81,AE82,AE83,AE84,AE85,AE86,AE87,AE88,AE89,AE90,AE91,AE92,AE93,AE94,AE95,AE96,AE97,AE98,AE99,AE100,AE101,AE102,AE103,AE104,AE105,AE106,AE107,AE108,AE109,AE110)</f>
        <v>#REF!</v>
      </c>
      <c r="AF111" s="32" t="e">
        <f t="shared" si="74"/>
        <v>#REF!</v>
      </c>
      <c r="AG111" s="33" t="e">
        <f>CONCATENATE(AG61,AG62,AG63,AG64,AG65,AG66,AG67,AG68,AG69,AG70,AG71,AG72,AG73,AG74,AG75,AG76,AG77,AG78,AG79,AG80,AG81,AG82,AG83,AG84,AG85,AG86,AG87,AG88,AG89,AG90,AG91,AG92,AG93,AG94,AG95,AG96,AG97,AG98,AG99,AG100,AG101,AG102,AG103,AG104,AG105,AG106,AG107,AG108,AG109,AG110)</f>
        <v>#REF!</v>
      </c>
      <c r="AH111" s="33" t="e">
        <f t="shared" ref="AH111:AN111" si="75">CONCATENATE(AH61,AH62,AH63,AH64,AH65,AH66,AH67,AH68,AH69,AH70,AH71,AH72,AH73,AH74,AH75,AH76,AH77,AH78,AH79,AH80,AH81,AH82,AH83,AH84,AH85,AH86,AH87,AH88,AH89,AH90,AH91,AH92,AH93,AH94,AH95,AH96,AH97,AH98,AH99,AH100,AH101,AH102,AH103,AH104,AH105,AH106,AH107,AH108,AH109,AH110)</f>
        <v>#REF!</v>
      </c>
      <c r="AI111" s="33" t="e">
        <f t="shared" si="75"/>
        <v>#REF!</v>
      </c>
      <c r="AJ111" s="33" t="e">
        <f t="shared" si="75"/>
        <v>#REF!</v>
      </c>
      <c r="AK111" s="33" t="e">
        <f t="shared" si="75"/>
        <v>#REF!</v>
      </c>
      <c r="AL111" s="33" t="e">
        <f t="shared" si="75"/>
        <v>#REF!</v>
      </c>
      <c r="AM111" s="33" t="e">
        <f t="shared" si="75"/>
        <v>#REF!</v>
      </c>
      <c r="AN111" s="33" t="e">
        <f t="shared" si="75"/>
        <v>#REF!</v>
      </c>
      <c r="AO111" s="34" t="e">
        <f>CONCATENATE(AO61,AO62,AO63,AO64,AO65,AO66,AO67,AO68,AO69,AO70,AO71,AO72,AO73,AO74,AO75,AO76,AO77,AO78,AO79,AO80,AO81,AO82,AO83,AO84,AO85,AO86,AO87,AO88,AO89,AO90,AO91,AO92,AO93,AO94,AO95,AO96,AO97,AO98,AO99,AO100,AO101,AO102,AO103,AO104,AO105,AO106,AO107,AO108,AO109,AO110)</f>
        <v>#REF!</v>
      </c>
      <c r="AP111" s="34" t="e">
        <f t="shared" ref="AP111:AW111" si="76">CONCATENATE(AP61,AP62,AP63,AP64,AP65,AP66,AP67,AP68,AP69,AP70,AP71,AP72,AP73,AP74,AP75,AP76,AP77,AP78,AP79,AP80,AP81,AP82,AP83,AP84,AP85,AP86,AP87,AP88,AP89,AP90,AP91,AP92,AP93,AP94,AP95,AP96,AP97,AP98,AP99,AP100,AP101,AP102,AP103,AP104,AP105,AP106,AP107,AP108,AP109,AP110)</f>
        <v>#REF!</v>
      </c>
      <c r="AQ111" s="34" t="e">
        <f t="shared" si="76"/>
        <v>#REF!</v>
      </c>
      <c r="AR111" s="34" t="e">
        <f t="shared" si="76"/>
        <v>#REF!</v>
      </c>
      <c r="AS111" s="34" t="e">
        <f t="shared" si="76"/>
        <v>#REF!</v>
      </c>
      <c r="AT111" s="34" t="e">
        <f t="shared" si="76"/>
        <v>#REF!</v>
      </c>
      <c r="AU111" s="34" t="e">
        <f t="shared" si="76"/>
        <v>#REF!</v>
      </c>
      <c r="AV111" s="34" t="e">
        <f t="shared" si="76"/>
        <v>#REF!</v>
      </c>
      <c r="AW111" s="34" t="e">
        <f t="shared" si="76"/>
        <v>#REF!</v>
      </c>
      <c r="AX111" s="35" t="e">
        <f>CONCATENATE(AX61,AX62,AX63,AX64,AX65,AX66,AX67,AX68,AX69,AX70,AX71,AX72,AX73,AX74,AX75,AX76,AX77,AX78,AX79,AX80,AX81,AX82,AX83,AX84,AX85,AX86,AX87,AX88,AX89,AX90,AX91,AX92,AX93,AX94,AX95,AX96,AX97,AX98,AX99,AX100,AX101,AX102,AX103,AX104,AX105,AX106,AX107,AX108,AX109,AX110)</f>
        <v>#REF!</v>
      </c>
      <c r="AY111" s="35" t="e">
        <f t="shared" ref="AY111:BB111" si="77">CONCATENATE(AY61,AY62,AY63,AY64,AY65,AY66,AY67,AY68,AY69,AY70,AY71,AY72,AY73,AY74,AY75,AY76,AY77,AY78,AY79,AY80,AY81,AY82,AY83,AY84,AY85,AY86,AY87,AY88,AY89,AY90,AY91,AY92,AY93,AY94,AY95,AY96,AY97,AY98,AY99,AY100,AY101,AY102,AY103,AY104,AY105,AY106,AY107,AY108,AY109,AY110)</f>
        <v>#REF!</v>
      </c>
      <c r="AZ111" s="35" t="e">
        <f t="shared" si="77"/>
        <v>#REF!</v>
      </c>
      <c r="BA111" s="35" t="e">
        <f t="shared" si="77"/>
        <v>#REF!</v>
      </c>
      <c r="BB111" s="35" t="e">
        <f t="shared" si="77"/>
        <v>#REF!</v>
      </c>
    </row>
    <row r="112" spans="3:54" x14ac:dyDescent="0.25">
      <c r="C112" s="87" t="s">
        <v>775</v>
      </c>
      <c r="D112" s="87">
        <f>50-COUNTBLANK(D61:D110)</f>
        <v>6</v>
      </c>
      <c r="E112" s="87">
        <f t="shared" ref="E112:AB112" si="78">50-COUNTBLANK(E61:E110)</f>
        <v>6</v>
      </c>
      <c r="F112" s="87">
        <f t="shared" si="78"/>
        <v>6</v>
      </c>
      <c r="G112" s="87">
        <f t="shared" si="78"/>
        <v>6</v>
      </c>
      <c r="H112" s="87">
        <f t="shared" si="78"/>
        <v>6</v>
      </c>
      <c r="I112" s="87">
        <f t="shared" si="78"/>
        <v>6</v>
      </c>
      <c r="J112" s="87">
        <f t="shared" si="78"/>
        <v>6</v>
      </c>
      <c r="K112" s="87">
        <f t="shared" si="78"/>
        <v>6</v>
      </c>
      <c r="L112" s="87">
        <f t="shared" si="78"/>
        <v>6</v>
      </c>
      <c r="M112" s="87">
        <f t="shared" si="78"/>
        <v>6</v>
      </c>
      <c r="N112" s="87">
        <f t="shared" si="78"/>
        <v>6</v>
      </c>
      <c r="O112" s="87">
        <f t="shared" si="78"/>
        <v>6</v>
      </c>
      <c r="P112" s="87">
        <f t="shared" si="78"/>
        <v>6</v>
      </c>
      <c r="Q112" s="87">
        <f t="shared" si="78"/>
        <v>6</v>
      </c>
      <c r="R112" s="87">
        <f t="shared" si="78"/>
        <v>6</v>
      </c>
      <c r="S112" s="87">
        <f t="shared" si="78"/>
        <v>7</v>
      </c>
      <c r="T112" s="87">
        <f t="shared" si="78"/>
        <v>6</v>
      </c>
      <c r="U112" s="87">
        <f t="shared" si="78"/>
        <v>6</v>
      </c>
      <c r="V112" s="87">
        <f t="shared" si="78"/>
        <v>6</v>
      </c>
      <c r="W112" s="87">
        <f t="shared" si="78"/>
        <v>6</v>
      </c>
      <c r="X112" s="87">
        <f t="shared" si="78"/>
        <v>7</v>
      </c>
      <c r="Y112" s="87">
        <f t="shared" si="78"/>
        <v>6</v>
      </c>
      <c r="Z112" s="87">
        <f t="shared" si="78"/>
        <v>6</v>
      </c>
      <c r="AA112" s="87">
        <f t="shared" si="78"/>
        <v>6</v>
      </c>
      <c r="AB112" s="87">
        <f t="shared" si="78"/>
        <v>6</v>
      </c>
      <c r="AC112" s="87" t="s">
        <v>775</v>
      </c>
      <c r="AD112" s="87">
        <f>50-COUNTBLANK(AD61:AD110)</f>
        <v>6</v>
      </c>
      <c r="AE112" s="87">
        <f t="shared" ref="AE112:BB112" si="79">50-COUNTBLANK(AE61:AE110)</f>
        <v>6</v>
      </c>
      <c r="AF112" s="87">
        <f t="shared" si="79"/>
        <v>6</v>
      </c>
      <c r="AG112" s="87">
        <f t="shared" si="79"/>
        <v>6</v>
      </c>
      <c r="AH112" s="87">
        <f t="shared" si="79"/>
        <v>6</v>
      </c>
      <c r="AI112" s="87">
        <f t="shared" si="79"/>
        <v>6</v>
      </c>
      <c r="AJ112" s="87">
        <f t="shared" si="79"/>
        <v>6</v>
      </c>
      <c r="AK112" s="87">
        <f t="shared" si="79"/>
        <v>7</v>
      </c>
      <c r="AL112" s="87">
        <f t="shared" si="79"/>
        <v>6</v>
      </c>
      <c r="AM112" s="87">
        <f t="shared" si="79"/>
        <v>6</v>
      </c>
      <c r="AN112" s="87">
        <f t="shared" si="79"/>
        <v>6</v>
      </c>
      <c r="AO112" s="87">
        <f t="shared" si="79"/>
        <v>6</v>
      </c>
      <c r="AP112" s="87">
        <f t="shared" si="79"/>
        <v>7</v>
      </c>
      <c r="AQ112" s="87">
        <f t="shared" si="79"/>
        <v>6</v>
      </c>
      <c r="AR112" s="87">
        <f t="shared" si="79"/>
        <v>6</v>
      </c>
      <c r="AS112" s="87">
        <f t="shared" si="79"/>
        <v>6</v>
      </c>
      <c r="AT112" s="87">
        <f t="shared" si="79"/>
        <v>6</v>
      </c>
      <c r="AU112" s="87">
        <f t="shared" si="79"/>
        <v>6</v>
      </c>
      <c r="AV112" s="87">
        <f t="shared" si="79"/>
        <v>6</v>
      </c>
      <c r="AW112" s="87">
        <f t="shared" si="79"/>
        <v>6</v>
      </c>
      <c r="AX112" s="87">
        <f t="shared" si="79"/>
        <v>6</v>
      </c>
      <c r="AY112" s="87">
        <f t="shared" si="79"/>
        <v>6</v>
      </c>
      <c r="AZ112" s="87">
        <f t="shared" si="79"/>
        <v>6</v>
      </c>
      <c r="BA112" s="87">
        <f t="shared" si="79"/>
        <v>6</v>
      </c>
      <c r="BB112" s="87">
        <f t="shared" si="79"/>
        <v>6</v>
      </c>
    </row>
  </sheetData>
  <phoneticPr fontId="4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0.Instructivo</vt:lpstr>
      <vt:lpstr>1.MapaRiesgos</vt:lpstr>
      <vt:lpstr>2.MapaControles</vt:lpstr>
      <vt:lpstr>3.MatricesCalor</vt:lpstr>
      <vt:lpstr>4.Criterios</vt:lpstr>
      <vt:lpstr>5.Resultados</vt:lpstr>
      <vt:lpstr>CambiosRiesgos</vt:lpstr>
      <vt:lpstr>Versionador</vt:lpstr>
      <vt:lpstr>Actualización</vt:lpstr>
      <vt:lpstr>CambiosMatriz</vt:lpstr>
      <vt:lpstr>Niveles</vt:lpstr>
      <vt:lpstr>Posición</vt:lpstr>
      <vt:lpstr>Versionador!Área_de_impresión</vt:lpstr>
      <vt:lpstr>Económica</vt:lpstr>
      <vt:lpstr>Reputacional</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Diana Carolina Ramírez García</cp:lastModifiedBy>
  <cp:revision/>
  <dcterms:created xsi:type="dcterms:W3CDTF">2020-03-24T23:12:47Z</dcterms:created>
  <dcterms:modified xsi:type="dcterms:W3CDTF">2024-06-17T16:39:07Z</dcterms:modified>
  <cp:category/>
  <cp:contentStatus/>
</cp:coreProperties>
</file>